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workbookProtection workbookPassword="C8C7" lockStructure="1"/>
  <bookViews>
    <workbookView xWindow="-12" yWindow="60" windowWidth="15480" windowHeight="11640" tabRatio="852"/>
  </bookViews>
  <sheets>
    <sheet name="MAL2T-2013A.XLS" sheetId="1" r:id="rId1"/>
    <sheet name="MAL2013B.XLS" sheetId="2" state="hidden" r:id="rId2"/>
    <sheet name="Befolkning pr. 01.01.2013" sheetId="63" r:id="rId3"/>
  </sheets>
  <definedNames>
    <definedName name="_xlnm._FilterDatabase" localSheetId="1" hidden="1">MAL2013B.XLS!$A$1:$A$1741</definedName>
    <definedName name="_xlnm._FilterDatabase" localSheetId="0" hidden="1">'MAL2T-2013A.XLS'!$A$2:$A$1350</definedName>
    <definedName name="Fomr1">MAL2013B.XLS!$B$2:$B$344</definedName>
    <definedName name="Fomr2A">MAL2013B.XLS!$B$345:$B$607</definedName>
    <definedName name="Fomr2B">MAL2013B.XLS!$B$608:$B$853</definedName>
    <definedName name="Fomr3">MAL2013B.XLS!$B$854:$B$1591</definedName>
    <definedName name="Fomr4">MAL2013B.XLS!$B$1592:$B$1634</definedName>
    <definedName name="Prognose">MAL2013B.XLS!$B$1635:$B$1743</definedName>
    <definedName name="tall">MAL2013B.XLS!$C$2:$C$1633</definedName>
    <definedName name="_xlnm.Print_Area" localSheetId="0">'MAL2T-2013A.XLS'!$B:$L</definedName>
  </definedNames>
  <calcPr calcId="145621"/>
</workbook>
</file>

<file path=xl/calcChain.xml><?xml version="1.0" encoding="utf-8"?>
<calcChain xmlns="http://schemas.openxmlformats.org/spreadsheetml/2006/main">
  <c r="D271" i="1" l="1"/>
  <c r="E463" i="1" l="1"/>
  <c r="E464" i="1"/>
  <c r="E465" i="1"/>
  <c r="E462" i="1"/>
  <c r="J463" i="1"/>
  <c r="J464" i="1"/>
  <c r="J465" i="1"/>
  <c r="J462" i="1"/>
  <c r="E486" i="1" l="1"/>
  <c r="E485" i="1"/>
  <c r="E484" i="1"/>
  <c r="E482" i="1"/>
  <c r="E481" i="1"/>
  <c r="E480" i="1"/>
  <c r="E478" i="1"/>
  <c r="E477" i="1"/>
  <c r="E476" i="1"/>
  <c r="G565" i="1" l="1"/>
  <c r="F565" i="1"/>
  <c r="E565" i="1"/>
  <c r="H565" i="1" l="1"/>
  <c r="D565" i="1"/>
  <c r="K606" i="1" l="1"/>
  <c r="H1205" i="1"/>
  <c r="I1205" i="1"/>
  <c r="G1205" i="1"/>
  <c r="F606" i="1" l="1"/>
  <c r="G606" i="1"/>
  <c r="C778" i="2" s="1"/>
  <c r="H606" i="1"/>
  <c r="C802" i="2" s="1"/>
  <c r="E606" i="1"/>
  <c r="E607" i="1" s="1"/>
  <c r="C731" i="2" s="1"/>
  <c r="D852" i="2"/>
  <c r="D851" i="2"/>
  <c r="D850" i="2"/>
  <c r="D849" i="2"/>
  <c r="D848" i="2"/>
  <c r="D847" i="2"/>
  <c r="D846" i="2"/>
  <c r="D845" i="2"/>
  <c r="D844" i="2"/>
  <c r="D843" i="2"/>
  <c r="D842" i="2"/>
  <c r="D841" i="2"/>
  <c r="D840" i="2"/>
  <c r="D839" i="2"/>
  <c r="D838" i="2"/>
  <c r="D837" i="2"/>
  <c r="D836" i="2"/>
  <c r="D835" i="2"/>
  <c r="D834" i="2"/>
  <c r="D833" i="2"/>
  <c r="D832" i="2"/>
  <c r="D831" i="2"/>
  <c r="D827" i="2"/>
  <c r="D826" i="2"/>
  <c r="D825" i="2"/>
  <c r="D824" i="2"/>
  <c r="D823" i="2"/>
  <c r="D822" i="2"/>
  <c r="D821" i="2"/>
  <c r="D820" i="2"/>
  <c r="D819" i="2"/>
  <c r="D818" i="2"/>
  <c r="D817" i="2"/>
  <c r="D816" i="2"/>
  <c r="D815" i="2"/>
  <c r="D814" i="2"/>
  <c r="D813" i="2"/>
  <c r="D812" i="2"/>
  <c r="D811" i="2"/>
  <c r="D810" i="2"/>
  <c r="D809" i="2"/>
  <c r="D808" i="2"/>
  <c r="D807" i="2"/>
  <c r="D806" i="2"/>
  <c r="D805" i="2"/>
  <c r="D801" i="2"/>
  <c r="D798" i="2"/>
  <c r="D795" i="2"/>
  <c r="D792" i="2"/>
  <c r="D789" i="2"/>
  <c r="D786" i="2"/>
  <c r="D777" i="2"/>
  <c r="D776" i="2"/>
  <c r="D775" i="2"/>
  <c r="D774" i="2"/>
  <c r="D773" i="2"/>
  <c r="D772" i="2"/>
  <c r="D771" i="2"/>
  <c r="D770" i="2"/>
  <c r="D769" i="2"/>
  <c r="D768" i="2"/>
  <c r="D767" i="2"/>
  <c r="D766" i="2"/>
  <c r="D765" i="2"/>
  <c r="D764" i="2"/>
  <c r="D763" i="2"/>
  <c r="D762" i="2"/>
  <c r="D761" i="2"/>
  <c r="D760" i="2"/>
  <c r="D759" i="2"/>
  <c r="D758" i="2"/>
  <c r="D757" i="2"/>
  <c r="D753" i="2"/>
  <c r="D752" i="2"/>
  <c r="D751" i="2"/>
  <c r="D750" i="2"/>
  <c r="D749" i="2"/>
  <c r="D748" i="2"/>
  <c r="D747" i="2"/>
  <c r="D746" i="2"/>
  <c r="D745" i="2"/>
  <c r="D744" i="2"/>
  <c r="D743" i="2"/>
  <c r="D742" i="2"/>
  <c r="D741" i="2"/>
  <c r="D740" i="2"/>
  <c r="D739" i="2"/>
  <c r="D738" i="2"/>
  <c r="D737" i="2"/>
  <c r="D736" i="2"/>
  <c r="D735" i="2"/>
  <c r="D734" i="2"/>
  <c r="D733" i="2"/>
  <c r="D729" i="2"/>
  <c r="D728" i="2"/>
  <c r="D727" i="2"/>
  <c r="D726" i="2"/>
  <c r="D725" i="2"/>
  <c r="D724" i="2"/>
  <c r="D723" i="2"/>
  <c r="D722" i="2"/>
  <c r="D721" i="2"/>
  <c r="D720" i="2"/>
  <c r="D719" i="2"/>
  <c r="D718" i="2"/>
  <c r="D717" i="2"/>
  <c r="D716" i="2"/>
  <c r="D715" i="2"/>
  <c r="D714" i="2"/>
  <c r="D713" i="2"/>
  <c r="D712" i="2"/>
  <c r="D711" i="2"/>
  <c r="D710" i="2"/>
  <c r="C832" i="2"/>
  <c r="C833" i="2"/>
  <c r="C834" i="2"/>
  <c r="C835" i="2"/>
  <c r="C836" i="2"/>
  <c r="C837" i="2"/>
  <c r="C838" i="2"/>
  <c r="C839" i="2"/>
  <c r="C840" i="2"/>
  <c r="C841" i="2"/>
  <c r="C842" i="2"/>
  <c r="C843" i="2"/>
  <c r="C844" i="2"/>
  <c r="C845" i="2"/>
  <c r="C846" i="2"/>
  <c r="C847" i="2"/>
  <c r="C848" i="2"/>
  <c r="C849" i="2"/>
  <c r="C850" i="2"/>
  <c r="C851" i="2"/>
  <c r="C831" i="2"/>
  <c r="C810" i="2"/>
  <c r="C813" i="2"/>
  <c r="C816" i="2"/>
  <c r="C819" i="2"/>
  <c r="C822" i="2"/>
  <c r="C825" i="2"/>
  <c r="C782" i="2"/>
  <c r="C783" i="2"/>
  <c r="C784" i="2"/>
  <c r="C785" i="2"/>
  <c r="C786" i="2"/>
  <c r="C787" i="2"/>
  <c r="C788" i="2"/>
  <c r="C789" i="2"/>
  <c r="C790" i="2"/>
  <c r="C791" i="2"/>
  <c r="C792" i="2"/>
  <c r="C793" i="2"/>
  <c r="C794" i="2"/>
  <c r="C795" i="2"/>
  <c r="C796" i="2"/>
  <c r="C797" i="2"/>
  <c r="C798" i="2"/>
  <c r="C799" i="2"/>
  <c r="C800" i="2"/>
  <c r="C801" i="2"/>
  <c r="C781" i="2"/>
  <c r="C758" i="2"/>
  <c r="C759" i="2"/>
  <c r="C760" i="2"/>
  <c r="C761" i="2"/>
  <c r="C762" i="2"/>
  <c r="C763" i="2"/>
  <c r="C764" i="2"/>
  <c r="C765" i="2"/>
  <c r="C766" i="2"/>
  <c r="C767" i="2"/>
  <c r="C768" i="2"/>
  <c r="C769" i="2"/>
  <c r="C770" i="2"/>
  <c r="C771" i="2"/>
  <c r="C772" i="2"/>
  <c r="C773" i="2"/>
  <c r="C774" i="2"/>
  <c r="C775" i="2"/>
  <c r="C776" i="2"/>
  <c r="C777" i="2"/>
  <c r="C757" i="2"/>
  <c r="C734" i="2"/>
  <c r="C735" i="2"/>
  <c r="C736" i="2"/>
  <c r="C737" i="2"/>
  <c r="C738" i="2"/>
  <c r="C739" i="2"/>
  <c r="C740" i="2"/>
  <c r="C741" i="2"/>
  <c r="C742" i="2"/>
  <c r="C743" i="2"/>
  <c r="C744" i="2"/>
  <c r="C745" i="2"/>
  <c r="C746" i="2"/>
  <c r="C747" i="2"/>
  <c r="C748" i="2"/>
  <c r="C749" i="2"/>
  <c r="C750" i="2"/>
  <c r="C751" i="2"/>
  <c r="C752" i="2"/>
  <c r="C753" i="2"/>
  <c r="C733" i="2"/>
  <c r="C711" i="2"/>
  <c r="C712" i="2"/>
  <c r="C713" i="2"/>
  <c r="C714" i="2"/>
  <c r="C715" i="2"/>
  <c r="C716" i="2"/>
  <c r="C717" i="2"/>
  <c r="C718" i="2"/>
  <c r="C719" i="2"/>
  <c r="C720" i="2"/>
  <c r="C721" i="2"/>
  <c r="C722" i="2"/>
  <c r="C723" i="2"/>
  <c r="C724" i="2"/>
  <c r="C725" i="2"/>
  <c r="C726" i="2"/>
  <c r="C727" i="2"/>
  <c r="C728" i="2"/>
  <c r="C729" i="2"/>
  <c r="C710" i="2"/>
  <c r="B780" i="2"/>
  <c r="B756" i="2"/>
  <c r="B732" i="2"/>
  <c r="B708" i="2"/>
  <c r="B1593" i="2"/>
  <c r="B1594" i="2"/>
  <c r="B1143" i="2"/>
  <c r="B1144" i="2"/>
  <c r="B1145" i="2"/>
  <c r="B1146" i="2"/>
  <c r="B1142" i="2"/>
  <c r="B1137" i="2"/>
  <c r="B1138" i="2"/>
  <c r="B1139" i="2"/>
  <c r="B1140" i="2"/>
  <c r="B1136" i="2"/>
  <c r="D1072" i="2"/>
  <c r="C1072" i="2"/>
  <c r="D1071" i="2"/>
  <c r="C1071" i="2"/>
  <c r="D1073" i="2"/>
  <c r="D1068" i="2"/>
  <c r="D1067" i="2"/>
  <c r="D1064" i="2"/>
  <c r="D1063" i="2"/>
  <c r="B609" i="2"/>
  <c r="B595" i="2"/>
  <c r="B587" i="2"/>
  <c r="B588" i="2"/>
  <c r="B589" i="2"/>
  <c r="B590" i="2"/>
  <c r="B591" i="2"/>
  <c r="B592" i="2"/>
  <c r="B585" i="2"/>
  <c r="B586" i="2"/>
  <c r="B583" i="2"/>
  <c r="B584" i="2"/>
  <c r="B582" i="2"/>
  <c r="D1118" i="2"/>
  <c r="D1117" i="2"/>
  <c r="D1115" i="2"/>
  <c r="D1114" i="2"/>
  <c r="C1118" i="2"/>
  <c r="C1117" i="2"/>
  <c r="C1115" i="2"/>
  <c r="C1114" i="2"/>
  <c r="C604" i="2"/>
  <c r="C603" i="2"/>
  <c r="C602" i="2"/>
  <c r="C601" i="2"/>
  <c r="E502" i="1"/>
  <c r="C606" i="2" s="1"/>
  <c r="E611" i="1"/>
  <c r="C852" i="2"/>
  <c r="I604" i="1"/>
  <c r="I603" i="1"/>
  <c r="D799" i="2" s="1"/>
  <c r="I601" i="1"/>
  <c r="C821" i="2" s="1"/>
  <c r="I600" i="1"/>
  <c r="D796" i="2" s="1"/>
  <c r="I598" i="1"/>
  <c r="C818" i="2"/>
  <c r="I597" i="1"/>
  <c r="C817" i="2" s="1"/>
  <c r="I595" i="1"/>
  <c r="D791" i="2" s="1"/>
  <c r="I594" i="1"/>
  <c r="D790" i="2" s="1"/>
  <c r="I592" i="1"/>
  <c r="I591" i="1"/>
  <c r="C811" i="2" s="1"/>
  <c r="I589" i="1"/>
  <c r="C809" i="2" s="1"/>
  <c r="I588" i="1"/>
  <c r="C808" i="2" s="1"/>
  <c r="I587" i="1"/>
  <c r="D783" i="2" s="1"/>
  <c r="I586" i="1"/>
  <c r="D782" i="2" s="1"/>
  <c r="I585" i="1"/>
  <c r="C805" i="2" s="1"/>
  <c r="E583" i="1"/>
  <c r="K732" i="1"/>
  <c r="C710" i="1"/>
  <c r="C806" i="2"/>
  <c r="D787" i="2"/>
  <c r="D785" i="2"/>
  <c r="F607" i="1"/>
  <c r="C755" i="2" s="1"/>
  <c r="C754" i="2"/>
  <c r="D730" i="2"/>
  <c r="J320" i="1"/>
  <c r="J321" i="1"/>
  <c r="B1067" i="1"/>
  <c r="B1001" i="1"/>
  <c r="B965" i="1"/>
  <c r="B1248" i="2"/>
  <c r="B785" i="1"/>
  <c r="B757" i="1"/>
  <c r="B729" i="1"/>
  <c r="B701" i="1"/>
  <c r="B425" i="1"/>
  <c r="B424" i="1"/>
  <c r="K401" i="1"/>
  <c r="B329" i="1"/>
  <c r="B219" i="1"/>
  <c r="C337" i="2"/>
  <c r="D112" i="2"/>
  <c r="C112" i="2"/>
  <c r="G1340" i="1"/>
  <c r="C1732" i="2"/>
  <c r="G1339" i="1"/>
  <c r="D1731" i="2" s="1"/>
  <c r="G1338" i="1"/>
  <c r="G1337" i="1"/>
  <c r="D1729" i="2" s="1"/>
  <c r="G1336" i="1"/>
  <c r="G1335" i="1"/>
  <c r="C1727" i="2" s="1"/>
  <c r="D1719" i="2"/>
  <c r="D1714" i="2"/>
  <c r="D1713" i="2"/>
  <c r="D1712" i="2"/>
  <c r="D1711" i="2"/>
  <c r="D1709" i="2"/>
  <c r="D1708" i="2"/>
  <c r="D1707" i="2"/>
  <c r="D1706" i="2"/>
  <c r="D1704" i="2"/>
  <c r="D1703" i="2"/>
  <c r="D1702" i="2"/>
  <c r="D1701" i="2"/>
  <c r="C1719" i="2"/>
  <c r="C1712" i="2"/>
  <c r="C1713" i="2"/>
  <c r="C1714" i="2"/>
  <c r="C1711" i="2"/>
  <c r="C1709" i="2"/>
  <c r="C1708" i="2"/>
  <c r="C1707" i="2"/>
  <c r="C1706" i="2"/>
  <c r="C1704" i="2"/>
  <c r="C1703" i="2"/>
  <c r="C1702" i="2"/>
  <c r="C1701" i="2"/>
  <c r="D1614" i="2"/>
  <c r="D1613" i="2"/>
  <c r="D1612" i="2"/>
  <c r="D1611" i="2"/>
  <c r="D1610" i="2"/>
  <c r="C1612" i="2"/>
  <c r="C1613" i="2"/>
  <c r="C1614" i="2"/>
  <c r="C1611" i="2"/>
  <c r="C1610" i="2"/>
  <c r="D604" i="2"/>
  <c r="D338" i="2"/>
  <c r="D337" i="2"/>
  <c r="D336" i="2"/>
  <c r="D335" i="2"/>
  <c r="D334" i="2"/>
  <c r="C335" i="2"/>
  <c r="C336" i="2"/>
  <c r="C338" i="2"/>
  <c r="C334" i="2"/>
  <c r="K772" i="1"/>
  <c r="I1320" i="1"/>
  <c r="I1319" i="1"/>
  <c r="I1318" i="1"/>
  <c r="B23" i="63"/>
  <c r="B22" i="63"/>
  <c r="B21" i="63"/>
  <c r="B20" i="63"/>
  <c r="B19" i="63"/>
  <c r="B18" i="63"/>
  <c r="B17" i="63"/>
  <c r="B16" i="63"/>
  <c r="B15" i="63"/>
  <c r="B14" i="63"/>
  <c r="B13" i="63"/>
  <c r="B12" i="63"/>
  <c r="B11" i="63"/>
  <c r="B10" i="63"/>
  <c r="B9" i="63"/>
  <c r="B8" i="63"/>
  <c r="R7" i="63"/>
  <c r="Q7" i="63"/>
  <c r="P7" i="63"/>
  <c r="O7" i="63"/>
  <c r="N7" i="63"/>
  <c r="M7" i="63"/>
  <c r="L7" i="63"/>
  <c r="K7" i="63"/>
  <c r="J7" i="63"/>
  <c r="I7" i="63"/>
  <c r="H7" i="63"/>
  <c r="G7" i="63"/>
  <c r="F7" i="63"/>
  <c r="E7" i="63"/>
  <c r="D7" i="63"/>
  <c r="C7" i="63"/>
  <c r="E487" i="1"/>
  <c r="D601" i="2"/>
  <c r="B600" i="2"/>
  <c r="E501" i="1"/>
  <c r="D606" i="2" s="1"/>
  <c r="C552" i="2"/>
  <c r="D545" i="2"/>
  <c r="D196" i="2"/>
  <c r="C196" i="2"/>
  <c r="B986" i="2"/>
  <c r="B985" i="2"/>
  <c r="B266" i="2"/>
  <c r="B250" i="2"/>
  <c r="B235" i="2"/>
  <c r="B201" i="2"/>
  <c r="B187" i="2"/>
  <c r="B183" i="2"/>
  <c r="B182" i="2"/>
  <c r="B181" i="2"/>
  <c r="B180" i="2"/>
  <c r="B179" i="2"/>
  <c r="B173" i="2"/>
  <c r="B172" i="2"/>
  <c r="B171" i="2"/>
  <c r="B170" i="2"/>
  <c r="B169" i="2"/>
  <c r="B74" i="2"/>
  <c r="B50" i="2"/>
  <c r="B31" i="2"/>
  <c r="H1290" i="1"/>
  <c r="H1289" i="1"/>
  <c r="D1663" i="2" s="1"/>
  <c r="D310" i="1"/>
  <c r="D307" i="1"/>
  <c r="D266" i="2" s="1"/>
  <c r="D292" i="1"/>
  <c r="C253" i="2" s="1"/>
  <c r="D289" i="1"/>
  <c r="C250" i="2" s="1"/>
  <c r="D274" i="1"/>
  <c r="C238" i="2" s="1"/>
  <c r="C235" i="2"/>
  <c r="C134" i="2"/>
  <c r="D198" i="2"/>
  <c r="D194" i="2"/>
  <c r="C198" i="2"/>
  <c r="C194" i="2"/>
  <c r="E254" i="1"/>
  <c r="C223" i="2" s="1"/>
  <c r="D268" i="2"/>
  <c r="D267" i="2"/>
  <c r="D265" i="2"/>
  <c r="D264" i="2"/>
  <c r="D263" i="2"/>
  <c r="D262" i="2"/>
  <c r="D261" i="2"/>
  <c r="D260" i="2"/>
  <c r="D259" i="2"/>
  <c r="D258" i="2"/>
  <c r="D252" i="2"/>
  <c r="D251" i="2"/>
  <c r="D249" i="2"/>
  <c r="D248" i="2"/>
  <c r="D247" i="2"/>
  <c r="D246" i="2"/>
  <c r="D245" i="2"/>
  <c r="D244" i="2"/>
  <c r="D243" i="2"/>
  <c r="D242" i="2"/>
  <c r="D237" i="2"/>
  <c r="D236" i="2"/>
  <c r="D234" i="2"/>
  <c r="D233" i="2"/>
  <c r="D232" i="2"/>
  <c r="D231" i="2"/>
  <c r="D230" i="2"/>
  <c r="D229" i="2"/>
  <c r="D228" i="2"/>
  <c r="D227" i="2"/>
  <c r="C268" i="2"/>
  <c r="C267" i="2"/>
  <c r="C265" i="2"/>
  <c r="C264" i="2"/>
  <c r="C263" i="2"/>
  <c r="C262" i="2"/>
  <c r="C261" i="2"/>
  <c r="C260" i="2"/>
  <c r="C259" i="2"/>
  <c r="C258" i="2"/>
  <c r="C252" i="2"/>
  <c r="C251" i="2"/>
  <c r="C249" i="2"/>
  <c r="C248" i="2"/>
  <c r="C247" i="2"/>
  <c r="C246" i="2"/>
  <c r="C245" i="2"/>
  <c r="C244" i="2"/>
  <c r="C243" i="2"/>
  <c r="C242" i="2"/>
  <c r="C237" i="2"/>
  <c r="C236" i="2"/>
  <c r="C234" i="2"/>
  <c r="C233" i="2"/>
  <c r="C232" i="2"/>
  <c r="C231" i="2"/>
  <c r="C230" i="2"/>
  <c r="C229" i="2"/>
  <c r="C213" i="2"/>
  <c r="D215" i="2"/>
  <c r="D214" i="2"/>
  <c r="D213" i="2"/>
  <c r="C215" i="2"/>
  <c r="C214" i="2"/>
  <c r="D210" i="2"/>
  <c r="D209" i="2"/>
  <c r="D208" i="2"/>
  <c r="C210" i="2"/>
  <c r="C209" i="2"/>
  <c r="C208" i="2"/>
  <c r="D205" i="2"/>
  <c r="D204" i="2"/>
  <c r="D203" i="2"/>
  <c r="C205" i="2"/>
  <c r="C204" i="2"/>
  <c r="C203" i="2"/>
  <c r="C111" i="2"/>
  <c r="D111" i="2"/>
  <c r="E168" i="1"/>
  <c r="D113" i="2" s="1"/>
  <c r="I1211" i="1"/>
  <c r="I1212" i="1" s="1"/>
  <c r="C1616" i="2" s="1"/>
  <c r="E243" i="1"/>
  <c r="D211" i="2"/>
  <c r="F243" i="1"/>
  <c r="D216" i="2" s="1"/>
  <c r="D243" i="1"/>
  <c r="D1506" i="2"/>
  <c r="D1507" i="2"/>
  <c r="D1508" i="2"/>
  <c r="D1509" i="2"/>
  <c r="D1510" i="2"/>
  <c r="C1510" i="2"/>
  <c r="C1509" i="2"/>
  <c r="C1508" i="2"/>
  <c r="C1507" i="2"/>
  <c r="C1506" i="2"/>
  <c r="E1097" i="1"/>
  <c r="E1096" i="1"/>
  <c r="D1511" i="2"/>
  <c r="D1085" i="2"/>
  <c r="D1086" i="2"/>
  <c r="D1087" i="2"/>
  <c r="D1088" i="2"/>
  <c r="D1089" i="2"/>
  <c r="C1089" i="2"/>
  <c r="C1088" i="2"/>
  <c r="C1087" i="2"/>
  <c r="C1086" i="2"/>
  <c r="C1085" i="2"/>
  <c r="D1077" i="2"/>
  <c r="D1078" i="2"/>
  <c r="D1079" i="2"/>
  <c r="D1080" i="2"/>
  <c r="D1081" i="2"/>
  <c r="C1081" i="2"/>
  <c r="C1080" i="2"/>
  <c r="C1079" i="2"/>
  <c r="C1078" i="2"/>
  <c r="C1077" i="2"/>
  <c r="F844" i="1"/>
  <c r="C1091" i="2" s="1"/>
  <c r="E844" i="1"/>
  <c r="C1083" i="2"/>
  <c r="F843" i="1"/>
  <c r="D1090" i="2" s="1"/>
  <c r="E843" i="1"/>
  <c r="D1082" i="2"/>
  <c r="D1515" i="2"/>
  <c r="D1516" i="2"/>
  <c r="D1517" i="2"/>
  <c r="D1518" i="2"/>
  <c r="D1520" i="2"/>
  <c r="D1521" i="2"/>
  <c r="C1521" i="2"/>
  <c r="C1520" i="2"/>
  <c r="C1518" i="2"/>
  <c r="C1517" i="2"/>
  <c r="C1516" i="2"/>
  <c r="C1515" i="2"/>
  <c r="J1106" i="1"/>
  <c r="D1519" i="2" s="1"/>
  <c r="B806" i="1"/>
  <c r="C1316" i="2"/>
  <c r="C1317" i="2"/>
  <c r="C1318" i="2"/>
  <c r="C1319" i="2"/>
  <c r="C1320" i="2"/>
  <c r="C1321" i="2"/>
  <c r="D1321" i="2"/>
  <c r="D1320" i="2"/>
  <c r="D1319" i="2"/>
  <c r="D1318" i="2"/>
  <c r="D1317" i="2"/>
  <c r="D1316" i="2"/>
  <c r="D1198" i="2"/>
  <c r="C1198" i="2"/>
  <c r="D1180" i="2"/>
  <c r="C1180" i="2"/>
  <c r="D1162" i="2"/>
  <c r="C1162" i="2"/>
  <c r="J919" i="1"/>
  <c r="C1216" i="2"/>
  <c r="D1688" i="2"/>
  <c r="D1687" i="2"/>
  <c r="C1688" i="2"/>
  <c r="C1687" i="2"/>
  <c r="K1303" i="1"/>
  <c r="C1063" i="2"/>
  <c r="C1064" i="2"/>
  <c r="C1067" i="2"/>
  <c r="C1068" i="2"/>
  <c r="E824" i="1"/>
  <c r="C596" i="2"/>
  <c r="C597" i="2"/>
  <c r="D597" i="2"/>
  <c r="D596" i="2"/>
  <c r="C497" i="1"/>
  <c r="D598" i="2"/>
  <c r="C545" i="2"/>
  <c r="C559" i="2"/>
  <c r="C566" i="2"/>
  <c r="C546" i="2"/>
  <c r="C547" i="2"/>
  <c r="C548" i="2"/>
  <c r="C549" i="2"/>
  <c r="C556" i="2"/>
  <c r="C563" i="2"/>
  <c r="C570" i="2"/>
  <c r="C553" i="2"/>
  <c r="C554" i="2"/>
  <c r="C555" i="2"/>
  <c r="C560" i="2"/>
  <c r="C561" i="2"/>
  <c r="C562" i="2"/>
  <c r="C569" i="2"/>
  <c r="C567" i="2"/>
  <c r="C568" i="2"/>
  <c r="D559" i="2"/>
  <c r="D568" i="2"/>
  <c r="D567" i="2"/>
  <c r="D561" i="2"/>
  <c r="D560" i="2"/>
  <c r="D554" i="2"/>
  <c r="D553" i="2"/>
  <c r="D548" i="2"/>
  <c r="D549" i="2"/>
  <c r="D547" i="2"/>
  <c r="D546" i="2"/>
  <c r="C139" i="2"/>
  <c r="C140" i="2"/>
  <c r="C143" i="2"/>
  <c r="C144" i="2"/>
  <c r="C147" i="2"/>
  <c r="C148" i="2"/>
  <c r="C151" i="2"/>
  <c r="C152" i="2"/>
  <c r="C155" i="2"/>
  <c r="C156" i="2"/>
  <c r="C159" i="2"/>
  <c r="C160" i="2"/>
  <c r="C163" i="2"/>
  <c r="C164" i="2"/>
  <c r="D164" i="2"/>
  <c r="D163" i="2"/>
  <c r="D160" i="2"/>
  <c r="D159" i="2"/>
  <c r="D156" i="2"/>
  <c r="D155" i="2"/>
  <c r="D152" i="2"/>
  <c r="D151" i="2"/>
  <c r="D148" i="2"/>
  <c r="D147" i="2"/>
  <c r="D144" i="2"/>
  <c r="D143" i="2"/>
  <c r="D139" i="2"/>
  <c r="K196" i="1"/>
  <c r="L196" i="1"/>
  <c r="D165" i="2"/>
  <c r="C1151" i="2"/>
  <c r="C1152" i="2"/>
  <c r="C1153" i="2"/>
  <c r="C1154" i="2"/>
  <c r="C1155" i="2"/>
  <c r="C1156" i="2"/>
  <c r="C1157" i="2"/>
  <c r="C1158" i="2"/>
  <c r="C1159" i="2"/>
  <c r="C1160" i="2"/>
  <c r="C1161" i="2"/>
  <c r="C1163" i="2"/>
  <c r="C1164" i="2"/>
  <c r="C1165" i="2"/>
  <c r="C1166" i="2"/>
  <c r="C1169" i="2"/>
  <c r="C1170" i="2"/>
  <c r="C1171" i="2"/>
  <c r="C1172" i="2"/>
  <c r="C1173" i="2"/>
  <c r="C1174" i="2"/>
  <c r="C1175" i="2"/>
  <c r="C1176" i="2"/>
  <c r="C1177" i="2"/>
  <c r="C1178" i="2"/>
  <c r="C1179" i="2"/>
  <c r="C1181" i="2"/>
  <c r="C1182" i="2"/>
  <c r="C1183" i="2"/>
  <c r="C1184" i="2"/>
  <c r="C1187" i="2"/>
  <c r="C1188" i="2"/>
  <c r="C1189" i="2"/>
  <c r="C1190" i="2"/>
  <c r="C1191" i="2"/>
  <c r="C1192" i="2"/>
  <c r="C1193" i="2"/>
  <c r="C1194" i="2"/>
  <c r="C1195" i="2"/>
  <c r="C1196" i="2"/>
  <c r="C1197" i="2"/>
  <c r="C1199" i="2"/>
  <c r="C1200" i="2"/>
  <c r="C1201" i="2"/>
  <c r="C1202" i="2"/>
  <c r="C1205" i="2"/>
  <c r="C1209" i="2"/>
  <c r="C1217" i="2"/>
  <c r="D1217" i="2"/>
  <c r="D1209" i="2"/>
  <c r="D1205" i="2"/>
  <c r="D1202" i="2"/>
  <c r="D1201" i="2"/>
  <c r="D1200" i="2"/>
  <c r="D1199" i="2"/>
  <c r="D1197" i="2"/>
  <c r="D1196" i="2"/>
  <c r="D1195" i="2"/>
  <c r="D1194" i="2"/>
  <c r="D1193" i="2"/>
  <c r="D1192" i="2"/>
  <c r="D1191" i="2"/>
  <c r="D1190" i="2"/>
  <c r="D1189" i="2"/>
  <c r="D1188" i="2"/>
  <c r="D1187" i="2"/>
  <c r="D1184" i="2"/>
  <c r="D1183" i="2"/>
  <c r="D1182" i="2"/>
  <c r="D1181" i="2"/>
  <c r="D1179" i="2"/>
  <c r="D1178" i="2"/>
  <c r="D1177" i="2"/>
  <c r="D1176" i="2"/>
  <c r="D1175" i="2"/>
  <c r="D1174" i="2"/>
  <c r="D1173" i="2"/>
  <c r="D1172" i="2"/>
  <c r="D1171" i="2"/>
  <c r="D1170" i="2"/>
  <c r="D1169" i="2"/>
  <c r="D1166" i="2"/>
  <c r="D1165" i="2"/>
  <c r="D1164" i="2"/>
  <c r="D1163" i="2"/>
  <c r="D1161" i="2"/>
  <c r="D1160" i="2"/>
  <c r="D1159" i="2"/>
  <c r="D1158" i="2"/>
  <c r="D1157" i="2"/>
  <c r="D1156" i="2"/>
  <c r="D1155" i="2"/>
  <c r="D1154" i="2"/>
  <c r="D1153" i="2"/>
  <c r="D1152" i="2"/>
  <c r="D1151" i="2"/>
  <c r="J911" i="1"/>
  <c r="D1208" i="2" s="1"/>
  <c r="J913" i="1"/>
  <c r="D1210" i="2"/>
  <c r="J914" i="1"/>
  <c r="J915" i="1"/>
  <c r="C1212" i="2"/>
  <c r="J916" i="1"/>
  <c r="D1213" i="2" s="1"/>
  <c r="J917" i="1"/>
  <c r="D1214" i="2"/>
  <c r="J918" i="1"/>
  <c r="D1215" i="2" s="1"/>
  <c r="J921" i="1"/>
  <c r="D1218" i="2"/>
  <c r="H1047" i="1"/>
  <c r="C1360" i="2" s="1"/>
  <c r="G1047" i="1"/>
  <c r="C1354" i="2"/>
  <c r="C1136" i="2"/>
  <c r="C1137" i="2"/>
  <c r="C1138" i="2"/>
  <c r="C1139" i="2"/>
  <c r="C1140" i="2"/>
  <c r="C1142" i="2"/>
  <c r="C1143" i="2"/>
  <c r="C1144" i="2"/>
  <c r="C1145" i="2"/>
  <c r="C1146" i="2"/>
  <c r="D1146" i="2"/>
  <c r="D1145" i="2"/>
  <c r="D1144" i="2"/>
  <c r="D1143" i="2"/>
  <c r="D1142" i="2"/>
  <c r="D1140" i="2"/>
  <c r="D1139" i="2"/>
  <c r="D1138" i="2"/>
  <c r="D1137" i="2"/>
  <c r="D1136" i="2"/>
  <c r="C1353" i="2"/>
  <c r="C1355" i="2"/>
  <c r="C1356" i="2"/>
  <c r="C1357" i="2"/>
  <c r="C1359" i="2"/>
  <c r="C1361" i="2"/>
  <c r="C1362" i="2"/>
  <c r="C1363" i="2"/>
  <c r="D1363" i="2"/>
  <c r="D1362" i="2"/>
  <c r="D1361" i="2"/>
  <c r="D1359" i="2"/>
  <c r="D1357" i="2"/>
  <c r="D1356" i="2"/>
  <c r="D1355" i="2"/>
  <c r="D1353" i="2"/>
  <c r="J986" i="1"/>
  <c r="D1322" i="2" s="1"/>
  <c r="J923" i="1"/>
  <c r="D1220" i="2"/>
  <c r="J922" i="1"/>
  <c r="D1219" i="2" s="1"/>
  <c r="J910" i="1"/>
  <c r="D1207" i="2"/>
  <c r="J909" i="1"/>
  <c r="H924" i="1"/>
  <c r="C1185" i="2"/>
  <c r="I924" i="1"/>
  <c r="J924" i="1" s="1"/>
  <c r="C1221" i="2" s="1"/>
  <c r="G924" i="1"/>
  <c r="D1488" i="2"/>
  <c r="C1488" i="2"/>
  <c r="D1473" i="2"/>
  <c r="C1473" i="2"/>
  <c r="D1458" i="2"/>
  <c r="C1458" i="2"/>
  <c r="D1443" i="2"/>
  <c r="C1443" i="2"/>
  <c r="D1428" i="2"/>
  <c r="C1428" i="2"/>
  <c r="D1413" i="2"/>
  <c r="C1413" i="2"/>
  <c r="D1398" i="2"/>
  <c r="C1398" i="2"/>
  <c r="D1383" i="2"/>
  <c r="C1383" i="2"/>
  <c r="K1081" i="1"/>
  <c r="C1620" i="2"/>
  <c r="H1211" i="1"/>
  <c r="D1608" i="2" s="1"/>
  <c r="C1619" i="2"/>
  <c r="G1211" i="1"/>
  <c r="D1620" i="2"/>
  <c r="D1619" i="2"/>
  <c r="C228" i="2"/>
  <c r="C227" i="2"/>
  <c r="D286" i="2"/>
  <c r="D285" i="2"/>
  <c r="D1730" i="2"/>
  <c r="C1728" i="2"/>
  <c r="D7" i="2"/>
  <c r="C7" i="2"/>
  <c r="I391" i="1"/>
  <c r="D562" i="2"/>
  <c r="D563" i="2"/>
  <c r="D564" i="2"/>
  <c r="D1123" i="2"/>
  <c r="D1124" i="2"/>
  <c r="D1125" i="2"/>
  <c r="D1126" i="2"/>
  <c r="D1127" i="2"/>
  <c r="D1128" i="2"/>
  <c r="D1129" i="2"/>
  <c r="D1130" i="2"/>
  <c r="I881" i="1"/>
  <c r="C1131" i="2"/>
  <c r="C1130" i="2"/>
  <c r="C1129" i="2"/>
  <c r="C1128" i="2"/>
  <c r="C1127" i="2"/>
  <c r="C1126" i="2"/>
  <c r="C1125" i="2"/>
  <c r="C1124" i="2"/>
  <c r="C1123" i="2"/>
  <c r="D1103" i="2"/>
  <c r="D1104" i="2"/>
  <c r="D1105" i="2"/>
  <c r="D1106" i="2"/>
  <c r="K853" i="1"/>
  <c r="D1108" i="2"/>
  <c r="D1109" i="2"/>
  <c r="C1109" i="2"/>
  <c r="C1108" i="2"/>
  <c r="C1106" i="2"/>
  <c r="C1105" i="2"/>
  <c r="C1104" i="2"/>
  <c r="C1103" i="2"/>
  <c r="D1095" i="2"/>
  <c r="D1096" i="2"/>
  <c r="D1097" i="2"/>
  <c r="D1098" i="2"/>
  <c r="J853" i="1"/>
  <c r="C1099" i="2"/>
  <c r="D1100" i="2"/>
  <c r="D1101" i="2"/>
  <c r="C1101" i="2"/>
  <c r="C1100" i="2"/>
  <c r="C1098" i="2"/>
  <c r="C1097" i="2"/>
  <c r="C1096" i="2"/>
  <c r="C1095" i="2"/>
  <c r="D315" i="2"/>
  <c r="D316" i="2"/>
  <c r="D317" i="2"/>
  <c r="D318" i="2"/>
  <c r="D319" i="2"/>
  <c r="D320" i="2"/>
  <c r="D321" i="2"/>
  <c r="D322" i="2"/>
  <c r="C322" i="2"/>
  <c r="C321" i="2"/>
  <c r="C320" i="2"/>
  <c r="C319" i="2"/>
  <c r="C318" i="2"/>
  <c r="C317" i="2"/>
  <c r="C316" i="2"/>
  <c r="C315" i="2"/>
  <c r="K712" i="1"/>
  <c r="D979" i="2" s="1"/>
  <c r="K706" i="1"/>
  <c r="D973" i="2"/>
  <c r="G156" i="1"/>
  <c r="H156" i="1"/>
  <c r="D104" i="2"/>
  <c r="H130" i="1"/>
  <c r="H125" i="1"/>
  <c r="C43" i="2" s="1"/>
  <c r="H118" i="1"/>
  <c r="C36" i="2"/>
  <c r="D348" i="2"/>
  <c r="D349" i="2"/>
  <c r="F426" i="1"/>
  <c r="C350" i="2" s="1"/>
  <c r="C349" i="2"/>
  <c r="C348" i="2"/>
  <c r="I979" i="1"/>
  <c r="H979" i="1"/>
  <c r="D189" i="2"/>
  <c r="D190" i="2"/>
  <c r="D188" i="2"/>
  <c r="J206" i="1"/>
  <c r="K206" i="1" s="1"/>
  <c r="C175" i="2" s="1"/>
  <c r="J213" i="1"/>
  <c r="K213" i="1"/>
  <c r="C185" i="2" s="1"/>
  <c r="D178" i="2"/>
  <c r="D168" i="2"/>
  <c r="D1603" i="2"/>
  <c r="D1347" i="2"/>
  <c r="D1348" i="2"/>
  <c r="C1348" i="2"/>
  <c r="C1347" i="2"/>
  <c r="D1734" i="2"/>
  <c r="D1735" i="2"/>
  <c r="D1736" i="2"/>
  <c r="D1737" i="2"/>
  <c r="D1738" i="2"/>
  <c r="D1739" i="2"/>
  <c r="C1739" i="2"/>
  <c r="C1738" i="2"/>
  <c r="C1737" i="2"/>
  <c r="C1736" i="2"/>
  <c r="C1735" i="2"/>
  <c r="C1734" i="2"/>
  <c r="C714" i="1"/>
  <c r="C869" i="2" s="1"/>
  <c r="D714" i="1"/>
  <c r="C883" i="2"/>
  <c r="E714" i="1"/>
  <c r="D897" i="2" s="1"/>
  <c r="F714" i="1"/>
  <c r="C911" i="2"/>
  <c r="D1667" i="2"/>
  <c r="D1668" i="2"/>
  <c r="I1291" i="1"/>
  <c r="D1669" i="2"/>
  <c r="D1671" i="2"/>
  <c r="D1672" i="2"/>
  <c r="J1291" i="1"/>
  <c r="K1292" i="1"/>
  <c r="K1289" i="1"/>
  <c r="K1290" i="1"/>
  <c r="D1676" i="2"/>
  <c r="K1302" i="1"/>
  <c r="C1672" i="2"/>
  <c r="C1671" i="2"/>
  <c r="C1668" i="2"/>
  <c r="C1667" i="2"/>
  <c r="D1644" i="2"/>
  <c r="D1645" i="2"/>
  <c r="D1646" i="2"/>
  <c r="D1648" i="2"/>
  <c r="D1649" i="2"/>
  <c r="D1650" i="2"/>
  <c r="K1278" i="1"/>
  <c r="D1652" i="2" s="1"/>
  <c r="K1279" i="1"/>
  <c r="C1653" i="2"/>
  <c r="K1280" i="1"/>
  <c r="D1654" i="2"/>
  <c r="C1650" i="2"/>
  <c r="C1649" i="2"/>
  <c r="C1648" i="2"/>
  <c r="C1646" i="2"/>
  <c r="C1645" i="2"/>
  <c r="C1644" i="2"/>
  <c r="I969" i="1"/>
  <c r="C1280" i="2"/>
  <c r="I970" i="1"/>
  <c r="D1281" i="2" s="1"/>
  <c r="D1328" i="2"/>
  <c r="I971" i="1"/>
  <c r="I973" i="1" s="1"/>
  <c r="D1329" i="2"/>
  <c r="K1002" i="1"/>
  <c r="D1330" i="2"/>
  <c r="I968" i="1"/>
  <c r="D1327" i="2"/>
  <c r="I966" i="1"/>
  <c r="C1277" i="2"/>
  <c r="I967" i="1"/>
  <c r="C1278" i="2"/>
  <c r="D1326" i="2"/>
  <c r="K793" i="1"/>
  <c r="C1023" i="2" s="1"/>
  <c r="K794" i="1"/>
  <c r="K792" i="1"/>
  <c r="D795" i="1"/>
  <c r="D1034" i="2" s="1"/>
  <c r="E795" i="1"/>
  <c r="D1035" i="2"/>
  <c r="F795" i="1"/>
  <c r="D1036" i="2" s="1"/>
  <c r="G795" i="1"/>
  <c r="H795" i="1"/>
  <c r="D1038" i="2"/>
  <c r="I795" i="1"/>
  <c r="J795" i="1"/>
  <c r="D1040" i="2"/>
  <c r="K713" i="1"/>
  <c r="K725" i="1" s="1"/>
  <c r="C986" i="2" s="1"/>
  <c r="K702" i="1"/>
  <c r="D969" i="2"/>
  <c r="K703" i="1"/>
  <c r="D970" i="2" s="1"/>
  <c r="D66" i="2"/>
  <c r="D65" i="2"/>
  <c r="D61" i="2"/>
  <c r="D60" i="2"/>
  <c r="D54" i="2"/>
  <c r="D53" i="2"/>
  <c r="D47" i="2"/>
  <c r="D48" i="2" s="1"/>
  <c r="D46" i="2"/>
  <c r="D42" i="2"/>
  <c r="D41" i="2"/>
  <c r="D35" i="2"/>
  <c r="D36" i="2" s="1"/>
  <c r="D34" i="2"/>
  <c r="D1633" i="2"/>
  <c r="D1632" i="2"/>
  <c r="D1629" i="2"/>
  <c r="D1628" i="2"/>
  <c r="D1607" i="2"/>
  <c r="D1606" i="2"/>
  <c r="D1605" i="2"/>
  <c r="D1604" i="2"/>
  <c r="D1600" i="2"/>
  <c r="D1599" i="2"/>
  <c r="D1598" i="2"/>
  <c r="D1597" i="2"/>
  <c r="D1596" i="2"/>
  <c r="D1589" i="2"/>
  <c r="D1588" i="2"/>
  <c r="D1587" i="2"/>
  <c r="D1586" i="2"/>
  <c r="D1583" i="2"/>
  <c r="D1582" i="2"/>
  <c r="D1581" i="2"/>
  <c r="D1580" i="2"/>
  <c r="D1579" i="2"/>
  <c r="D1578" i="2"/>
  <c r="G1182" i="1"/>
  <c r="C1576" i="2" s="1"/>
  <c r="D1575" i="2"/>
  <c r="D1574" i="2"/>
  <c r="D1573" i="2"/>
  <c r="D1572" i="2"/>
  <c r="D1571" i="2"/>
  <c r="D1570" i="2"/>
  <c r="D1567" i="2"/>
  <c r="D1566" i="2"/>
  <c r="D1564" i="2"/>
  <c r="D1563" i="2"/>
  <c r="D1561" i="2"/>
  <c r="D1560" i="2"/>
  <c r="G1148" i="1"/>
  <c r="E1151" i="1" s="1"/>
  <c r="C1554" i="2" s="1"/>
  <c r="D1551" i="2"/>
  <c r="D1550" i="2"/>
  <c r="D1549" i="2"/>
  <c r="D1548" i="2"/>
  <c r="D1547" i="2"/>
  <c r="D1546" i="2"/>
  <c r="E1124" i="1"/>
  <c r="C1528" i="2" s="1"/>
  <c r="G1136" i="1"/>
  <c r="C1541" i="2" s="1"/>
  <c r="D1540" i="2"/>
  <c r="D1539" i="2"/>
  <c r="D1538" i="2"/>
  <c r="D1537" i="2"/>
  <c r="D1536" i="2"/>
  <c r="F1124" i="1"/>
  <c r="D1533" i="2" s="1"/>
  <c r="D1532" i="2"/>
  <c r="D1531" i="2"/>
  <c r="D1530" i="2"/>
  <c r="D1527" i="2"/>
  <c r="D1526" i="2"/>
  <c r="D1525" i="2"/>
  <c r="K1069" i="1"/>
  <c r="K1070" i="1"/>
  <c r="K1071" i="1"/>
  <c r="D1493" i="2"/>
  <c r="K1072" i="1"/>
  <c r="D1494" i="2" s="1"/>
  <c r="K1075" i="1"/>
  <c r="C1497" i="2"/>
  <c r="K1076" i="1"/>
  <c r="D1498" i="2" s="1"/>
  <c r="K1077" i="1"/>
  <c r="C1499" i="2"/>
  <c r="K1078" i="1"/>
  <c r="C1500" i="2" s="1"/>
  <c r="D1496" i="2"/>
  <c r="D1490" i="2"/>
  <c r="J1073" i="1"/>
  <c r="C1480" i="2" s="1"/>
  <c r="J1079" i="1"/>
  <c r="C1486" i="2"/>
  <c r="D1485" i="2"/>
  <c r="D1484" i="2"/>
  <c r="D1483" i="2"/>
  <c r="D1482" i="2"/>
  <c r="D1481" i="2"/>
  <c r="D1479" i="2"/>
  <c r="D1478" i="2"/>
  <c r="D1477" i="2"/>
  <c r="D1476" i="2"/>
  <c r="D1475" i="2"/>
  <c r="I1073" i="1"/>
  <c r="I1079" i="1"/>
  <c r="D1470" i="2"/>
  <c r="D1469" i="2"/>
  <c r="D1468" i="2"/>
  <c r="D1467" i="2"/>
  <c r="D1466" i="2"/>
  <c r="D1464" i="2"/>
  <c r="D1463" i="2"/>
  <c r="D1462" i="2"/>
  <c r="D1461" i="2"/>
  <c r="D1460" i="2"/>
  <c r="H1073" i="1"/>
  <c r="H1079" i="1"/>
  <c r="D1456" i="2"/>
  <c r="D1455" i="2"/>
  <c r="D1454" i="2"/>
  <c r="D1453" i="2"/>
  <c r="D1452" i="2"/>
  <c r="D1451" i="2"/>
  <c r="D1449" i="2"/>
  <c r="D1448" i="2"/>
  <c r="D1447" i="2"/>
  <c r="D1446" i="2"/>
  <c r="D1445" i="2"/>
  <c r="G1073" i="1"/>
  <c r="D1435" i="2"/>
  <c r="G1079" i="1"/>
  <c r="D1440" i="2"/>
  <c r="D1439" i="2"/>
  <c r="D1438" i="2"/>
  <c r="D1437" i="2"/>
  <c r="D1436" i="2"/>
  <c r="D1434" i="2"/>
  <c r="D1433" i="2"/>
  <c r="D1432" i="2"/>
  <c r="D1431" i="2"/>
  <c r="D1430" i="2"/>
  <c r="F1073" i="1"/>
  <c r="D1420" i="2" s="1"/>
  <c r="F1079" i="1"/>
  <c r="C1426" i="2"/>
  <c r="D1425" i="2"/>
  <c r="D1424" i="2"/>
  <c r="D1423" i="2"/>
  <c r="D1422" i="2"/>
  <c r="D1421" i="2"/>
  <c r="D1419" i="2"/>
  <c r="D1418" i="2"/>
  <c r="D1417" i="2"/>
  <c r="D1416" i="2"/>
  <c r="D1415" i="2"/>
  <c r="E1073" i="1"/>
  <c r="D1405" i="2" s="1"/>
  <c r="E1079" i="1"/>
  <c r="D1410" i="2"/>
  <c r="D1409" i="2"/>
  <c r="D1408" i="2"/>
  <c r="D1407" i="2"/>
  <c r="D1406" i="2"/>
  <c r="D1404" i="2"/>
  <c r="D1403" i="2"/>
  <c r="D1402" i="2"/>
  <c r="D1401" i="2"/>
  <c r="D1400" i="2"/>
  <c r="D1073" i="1"/>
  <c r="D1079" i="1"/>
  <c r="D1395" i="2"/>
  <c r="D1394" i="2"/>
  <c r="D1393" i="2"/>
  <c r="D1392" i="2"/>
  <c r="D1391" i="2"/>
  <c r="D1389" i="2"/>
  <c r="D1388" i="2"/>
  <c r="D1387" i="2"/>
  <c r="D1386" i="2"/>
  <c r="D1385" i="2"/>
  <c r="C1073" i="1"/>
  <c r="C1079" i="1"/>
  <c r="C1381" i="2"/>
  <c r="D1380" i="2"/>
  <c r="D1379" i="2"/>
  <c r="D1378" i="2"/>
  <c r="D1377" i="2"/>
  <c r="D1376" i="2"/>
  <c r="D1374" i="2"/>
  <c r="D1373" i="2"/>
  <c r="D1372" i="2"/>
  <c r="D1371" i="2"/>
  <c r="D1370" i="2"/>
  <c r="D1366" i="2"/>
  <c r="D1345" i="2"/>
  <c r="D1344" i="2"/>
  <c r="D1342" i="2"/>
  <c r="D1341" i="2"/>
  <c r="D1340" i="2"/>
  <c r="D1339" i="2"/>
  <c r="I986" i="1"/>
  <c r="D1313" i="2" s="1"/>
  <c r="D1312" i="2"/>
  <c r="D1311" i="2"/>
  <c r="D1310" i="2"/>
  <c r="D1309" i="2"/>
  <c r="D1308" i="2"/>
  <c r="D1307" i="2"/>
  <c r="H986" i="1"/>
  <c r="D1304" i="2"/>
  <c r="D1303" i="2"/>
  <c r="D1302" i="2"/>
  <c r="D1301" i="2"/>
  <c r="D1300" i="2"/>
  <c r="D1299" i="2"/>
  <c r="D1298" i="2"/>
  <c r="J973" i="1"/>
  <c r="C1293" i="2" s="1"/>
  <c r="J972" i="1"/>
  <c r="D1292" i="2"/>
  <c r="D1291" i="2"/>
  <c r="D1290" i="2"/>
  <c r="D1289" i="2"/>
  <c r="D1288" i="2"/>
  <c r="D1287" i="2"/>
  <c r="D1286" i="2"/>
  <c r="H973" i="1"/>
  <c r="C1275" i="2"/>
  <c r="H972" i="1"/>
  <c r="C1274" i="2" s="1"/>
  <c r="D1273" i="2"/>
  <c r="D1272" i="2"/>
  <c r="D1271" i="2"/>
  <c r="D1270" i="2"/>
  <c r="D1269" i="2"/>
  <c r="D1268" i="2"/>
  <c r="G973" i="1"/>
  <c r="C1266" i="2" s="1"/>
  <c r="G972" i="1"/>
  <c r="D1265" i="2"/>
  <c r="D1264" i="2"/>
  <c r="D1263" i="2"/>
  <c r="D1262" i="2"/>
  <c r="D1261" i="2"/>
  <c r="D1260" i="2"/>
  <c r="D1259" i="2"/>
  <c r="F973" i="1"/>
  <c r="C1257" i="2"/>
  <c r="F972" i="1"/>
  <c r="D1256" i="2" s="1"/>
  <c r="D1255" i="2"/>
  <c r="D1254" i="2"/>
  <c r="D1253" i="2"/>
  <c r="D1252" i="2"/>
  <c r="D1251" i="2"/>
  <c r="D1250" i="2"/>
  <c r="D1246" i="2"/>
  <c r="D1245" i="2"/>
  <c r="D1242" i="2"/>
  <c r="D1241" i="2"/>
  <c r="D1238" i="2"/>
  <c r="D1237" i="2"/>
  <c r="D1236" i="2"/>
  <c r="D1234" i="2"/>
  <c r="D1233" i="2"/>
  <c r="D1232" i="2"/>
  <c r="K709" i="1"/>
  <c r="C976" i="2"/>
  <c r="C1227" i="2"/>
  <c r="D1227" i="2"/>
  <c r="D1226" i="2"/>
  <c r="D1225" i="2"/>
  <c r="C1073" i="2"/>
  <c r="F824" i="1"/>
  <c r="D1069" i="2" s="1"/>
  <c r="D1059" i="2"/>
  <c r="D1058" i="2"/>
  <c r="D1057" i="2"/>
  <c r="D1056" i="2"/>
  <c r="D1055" i="2"/>
  <c r="K796" i="1"/>
  <c r="C1050" i="2" s="1"/>
  <c r="D1049" i="2"/>
  <c r="D1048" i="2"/>
  <c r="D1047" i="2"/>
  <c r="D1046" i="2"/>
  <c r="D1045" i="2"/>
  <c r="D1044" i="2"/>
  <c r="D1043" i="2"/>
  <c r="D1031" i="2"/>
  <c r="D1030" i="2"/>
  <c r="D1029" i="2"/>
  <c r="D1028" i="2"/>
  <c r="D1027" i="2"/>
  <c r="D1026" i="2"/>
  <c r="D1025" i="2"/>
  <c r="D1022" i="2"/>
  <c r="D1021" i="2"/>
  <c r="D1020" i="2"/>
  <c r="D1019" i="2"/>
  <c r="D1018" i="2"/>
  <c r="D1017" i="2"/>
  <c r="D1016" i="2"/>
  <c r="D1013" i="2"/>
  <c r="D1012" i="2"/>
  <c r="D1011" i="2"/>
  <c r="D1010" i="2"/>
  <c r="D1009" i="2"/>
  <c r="D1008" i="2"/>
  <c r="D1007" i="2"/>
  <c r="D1003" i="2"/>
  <c r="K733" i="1"/>
  <c r="K738" i="1" s="1"/>
  <c r="D993" i="2" s="1"/>
  <c r="K734" i="1"/>
  <c r="K735" i="1"/>
  <c r="K736" i="1"/>
  <c r="K737" i="1"/>
  <c r="K740" i="1"/>
  <c r="K741" i="1"/>
  <c r="K742" i="1"/>
  <c r="K743" i="1"/>
  <c r="K744" i="1"/>
  <c r="K745" i="1"/>
  <c r="K746" i="1"/>
  <c r="J738" i="1"/>
  <c r="J747" i="1"/>
  <c r="I738" i="1"/>
  <c r="D991" i="2"/>
  <c r="I747" i="1"/>
  <c r="C995" i="2" s="1"/>
  <c r="K707" i="1"/>
  <c r="D974" i="2"/>
  <c r="K708" i="1"/>
  <c r="D975" i="2" s="1"/>
  <c r="D978" i="2"/>
  <c r="D972" i="2"/>
  <c r="J714" i="1"/>
  <c r="C967" i="2" s="1"/>
  <c r="D966" i="2"/>
  <c r="D965" i="2"/>
  <c r="D964" i="2"/>
  <c r="J710" i="1"/>
  <c r="D963" i="2"/>
  <c r="D962" i="2"/>
  <c r="D961" i="2"/>
  <c r="D960" i="2"/>
  <c r="D959" i="2"/>
  <c r="D958" i="2"/>
  <c r="J704" i="1"/>
  <c r="D956" i="2"/>
  <c r="D955" i="2"/>
  <c r="I714" i="1"/>
  <c r="C953" i="2" s="1"/>
  <c r="D952" i="2"/>
  <c r="D951" i="2"/>
  <c r="D950" i="2"/>
  <c r="I710" i="1"/>
  <c r="C949" i="2" s="1"/>
  <c r="D948" i="2"/>
  <c r="D947" i="2"/>
  <c r="D946" i="2"/>
  <c r="D945" i="2"/>
  <c r="D944" i="2"/>
  <c r="I704" i="1"/>
  <c r="D942" i="2"/>
  <c r="D941" i="2"/>
  <c r="H714" i="1"/>
  <c r="C939" i="2" s="1"/>
  <c r="D938" i="2"/>
  <c r="D937" i="2"/>
  <c r="D936" i="2"/>
  <c r="H710" i="1"/>
  <c r="D934" i="2"/>
  <c r="D933" i="2"/>
  <c r="D932" i="2"/>
  <c r="D931" i="2"/>
  <c r="D930" i="2"/>
  <c r="H704" i="1"/>
  <c r="C929" i="2"/>
  <c r="D928" i="2"/>
  <c r="D927" i="2"/>
  <c r="G714" i="1"/>
  <c r="D924" i="2"/>
  <c r="D923" i="2"/>
  <c r="D922" i="2"/>
  <c r="G710" i="1"/>
  <c r="C921" i="2"/>
  <c r="D920" i="2"/>
  <c r="D919" i="2"/>
  <c r="D918" i="2"/>
  <c r="D917" i="2"/>
  <c r="D916" i="2"/>
  <c r="G704" i="1"/>
  <c r="C915" i="2"/>
  <c r="D914" i="2"/>
  <c r="D913" i="2"/>
  <c r="D910" i="2"/>
  <c r="D909" i="2"/>
  <c r="D908" i="2"/>
  <c r="F710" i="1"/>
  <c r="D907" i="2" s="1"/>
  <c r="D906" i="2"/>
  <c r="D905" i="2"/>
  <c r="D904" i="2"/>
  <c r="D903" i="2"/>
  <c r="D902" i="2"/>
  <c r="D901" i="2"/>
  <c r="D900" i="2"/>
  <c r="D899" i="2"/>
  <c r="D896" i="2"/>
  <c r="D895" i="2"/>
  <c r="D894" i="2"/>
  <c r="E710" i="1"/>
  <c r="C893" i="2"/>
  <c r="D892" i="2"/>
  <c r="D891" i="2"/>
  <c r="D890" i="2"/>
  <c r="D889" i="2"/>
  <c r="D888" i="2"/>
  <c r="E704" i="1"/>
  <c r="D887" i="2" s="1"/>
  <c r="D886" i="2"/>
  <c r="D885" i="2"/>
  <c r="D882" i="2"/>
  <c r="D881" i="2"/>
  <c r="D880" i="2"/>
  <c r="D710" i="1"/>
  <c r="D879" i="2" s="1"/>
  <c r="D878" i="2"/>
  <c r="D877" i="2"/>
  <c r="D876" i="2"/>
  <c r="D875" i="2"/>
  <c r="D874" i="2"/>
  <c r="D704" i="1"/>
  <c r="D872" i="2"/>
  <c r="D871" i="2"/>
  <c r="D868" i="2"/>
  <c r="D867" i="2"/>
  <c r="D866" i="2"/>
  <c r="C865" i="2"/>
  <c r="D864" i="2"/>
  <c r="D863" i="2"/>
  <c r="D862" i="2"/>
  <c r="D861" i="2"/>
  <c r="D860" i="2"/>
  <c r="C704" i="1"/>
  <c r="C859" i="2"/>
  <c r="D858" i="2"/>
  <c r="D857" i="2"/>
  <c r="H572" i="1"/>
  <c r="C699" i="2" s="1"/>
  <c r="D572" i="1"/>
  <c r="D695" i="2" s="1"/>
  <c r="E572" i="1"/>
  <c r="C696" i="2" s="1"/>
  <c r="D693" i="2"/>
  <c r="H556" i="1"/>
  <c r="D556" i="1"/>
  <c r="G556" i="1" s="1"/>
  <c r="C686" i="2" s="1"/>
  <c r="E556" i="1"/>
  <c r="H549" i="1"/>
  <c r="D549" i="1"/>
  <c r="F549" i="1"/>
  <c r="C679" i="2" s="1"/>
  <c r="E549" i="1"/>
  <c r="C678" i="2" s="1"/>
  <c r="H542" i="1"/>
  <c r="D542" i="1"/>
  <c r="G542" i="1" s="1"/>
  <c r="E542" i="1"/>
  <c r="D672" i="2" s="1"/>
  <c r="D667" i="2"/>
  <c r="D666" i="2"/>
  <c r="K518" i="1"/>
  <c r="C663" i="2"/>
  <c r="K511" i="1"/>
  <c r="K512" i="1"/>
  <c r="D657" i="2" s="1"/>
  <c r="K513" i="1"/>
  <c r="K514" i="1"/>
  <c r="D659" i="2" s="1"/>
  <c r="K515" i="1"/>
  <c r="C660" i="2" s="1"/>
  <c r="K516" i="1"/>
  <c r="D661" i="2" s="1"/>
  <c r="D654" i="2"/>
  <c r="J517" i="1"/>
  <c r="C653" i="2" s="1"/>
  <c r="D652" i="2"/>
  <c r="D651" i="2"/>
  <c r="D650" i="2"/>
  <c r="D649" i="2"/>
  <c r="D648" i="2"/>
  <c r="D647" i="2"/>
  <c r="D645" i="2"/>
  <c r="I517" i="1"/>
  <c r="C644" i="2"/>
  <c r="D643" i="2"/>
  <c r="D642" i="2"/>
  <c r="D641" i="2"/>
  <c r="D640" i="2"/>
  <c r="D639" i="2"/>
  <c r="D638" i="2"/>
  <c r="D636" i="2"/>
  <c r="H517" i="1"/>
  <c r="C635" i="2"/>
  <c r="D634" i="2"/>
  <c r="D633" i="2"/>
  <c r="D632" i="2"/>
  <c r="D631" i="2"/>
  <c r="D630" i="2"/>
  <c r="D629" i="2"/>
  <c r="D627" i="2"/>
  <c r="G517" i="1"/>
  <c r="D625" i="2"/>
  <c r="D624" i="2"/>
  <c r="D623" i="2"/>
  <c r="D622" i="2"/>
  <c r="D621" i="2"/>
  <c r="D620" i="2"/>
  <c r="D618" i="2"/>
  <c r="F517" i="1"/>
  <c r="D616" i="2"/>
  <c r="D615" i="2"/>
  <c r="D614" i="2"/>
  <c r="D613" i="2"/>
  <c r="D612" i="2"/>
  <c r="D611" i="2"/>
  <c r="C593" i="2"/>
  <c r="D592" i="2"/>
  <c r="D591" i="2"/>
  <c r="D590" i="2"/>
  <c r="D589" i="2"/>
  <c r="D588" i="2"/>
  <c r="D587" i="2"/>
  <c r="D586" i="2"/>
  <c r="D585" i="2"/>
  <c r="D584" i="2"/>
  <c r="D583" i="2"/>
  <c r="D582" i="2"/>
  <c r="D557" i="2"/>
  <c r="D570" i="2"/>
  <c r="D569" i="2"/>
  <c r="D566" i="2"/>
  <c r="D556" i="2"/>
  <c r="D555" i="2"/>
  <c r="D552" i="2"/>
  <c r="G456" i="1"/>
  <c r="C469" i="2"/>
  <c r="H456" i="1"/>
  <c r="C487" i="2" s="1"/>
  <c r="I456" i="1"/>
  <c r="D505" i="2" s="1"/>
  <c r="J456" i="1"/>
  <c r="D523" i="2" s="1"/>
  <c r="C468" i="2"/>
  <c r="C486" i="2"/>
  <c r="C504" i="2"/>
  <c r="C522" i="2"/>
  <c r="C467" i="2"/>
  <c r="C485" i="2"/>
  <c r="C503" i="2"/>
  <c r="C521" i="2"/>
  <c r="C466" i="2"/>
  <c r="C484" i="2"/>
  <c r="C502" i="2"/>
  <c r="C520" i="2"/>
  <c r="C465" i="2"/>
  <c r="C483" i="2"/>
  <c r="C501" i="2"/>
  <c r="C537" i="2" s="1"/>
  <c r="C519" i="2"/>
  <c r="C464" i="2"/>
  <c r="C482" i="2"/>
  <c r="C500" i="2"/>
  <c r="C518" i="2"/>
  <c r="C463" i="2"/>
  <c r="C481" i="2"/>
  <c r="C499" i="2"/>
  <c r="C517" i="2"/>
  <c r="C462" i="2"/>
  <c r="C480" i="2"/>
  <c r="C498" i="2"/>
  <c r="C516" i="2"/>
  <c r="C461" i="2"/>
  <c r="C479" i="2"/>
  <c r="C497" i="2"/>
  <c r="C515" i="2"/>
  <c r="C460" i="2"/>
  <c r="C478" i="2"/>
  <c r="C496" i="2"/>
  <c r="C514" i="2"/>
  <c r="C459" i="2"/>
  <c r="C477" i="2"/>
  <c r="C495" i="2"/>
  <c r="C513" i="2"/>
  <c r="C458" i="2"/>
  <c r="C476" i="2"/>
  <c r="C494" i="2"/>
  <c r="C512" i="2"/>
  <c r="C457" i="2"/>
  <c r="C475" i="2"/>
  <c r="C493" i="2"/>
  <c r="C511" i="2"/>
  <c r="C456" i="2"/>
  <c r="C474" i="2"/>
  <c r="C492" i="2"/>
  <c r="C510" i="2"/>
  <c r="C455" i="2"/>
  <c r="C473" i="2"/>
  <c r="C491" i="2"/>
  <c r="C509" i="2"/>
  <c r="C454" i="2"/>
  <c r="C472" i="2"/>
  <c r="C490" i="2"/>
  <c r="C508" i="2"/>
  <c r="C453" i="2"/>
  <c r="C471" i="2"/>
  <c r="C489" i="2"/>
  <c r="C507" i="2"/>
  <c r="D522" i="2"/>
  <c r="D521" i="2"/>
  <c r="D520" i="2"/>
  <c r="D519" i="2"/>
  <c r="D518" i="2"/>
  <c r="D517" i="2"/>
  <c r="D516" i="2"/>
  <c r="D515" i="2"/>
  <c r="D514" i="2"/>
  <c r="D513" i="2"/>
  <c r="D512" i="2"/>
  <c r="D511" i="2"/>
  <c r="D510" i="2"/>
  <c r="D509" i="2"/>
  <c r="D508" i="2"/>
  <c r="D507" i="2"/>
  <c r="D504" i="2"/>
  <c r="D503" i="2"/>
  <c r="D502" i="2"/>
  <c r="D501" i="2"/>
  <c r="D500" i="2"/>
  <c r="D499" i="2"/>
  <c r="D498" i="2"/>
  <c r="D497" i="2"/>
  <c r="D496" i="2"/>
  <c r="D495" i="2"/>
  <c r="D494" i="2"/>
  <c r="D493" i="2"/>
  <c r="D492" i="2"/>
  <c r="D491" i="2"/>
  <c r="D490" i="2"/>
  <c r="D489" i="2"/>
  <c r="D486" i="2"/>
  <c r="D485" i="2"/>
  <c r="D484" i="2"/>
  <c r="D483" i="2"/>
  <c r="D482" i="2"/>
  <c r="D481" i="2"/>
  <c r="D480" i="2"/>
  <c r="D479" i="2"/>
  <c r="D478" i="2"/>
  <c r="D477" i="2"/>
  <c r="D476" i="2"/>
  <c r="D475" i="2"/>
  <c r="D474" i="2"/>
  <c r="D473" i="2"/>
  <c r="D472" i="2"/>
  <c r="D471" i="2"/>
  <c r="D468" i="2"/>
  <c r="D467" i="2"/>
  <c r="D466" i="2"/>
  <c r="D465" i="2"/>
  <c r="D464" i="2"/>
  <c r="D463" i="2"/>
  <c r="D462" i="2"/>
  <c r="D461" i="2"/>
  <c r="D460" i="2"/>
  <c r="D459" i="2"/>
  <c r="D458" i="2"/>
  <c r="D457" i="2"/>
  <c r="D456" i="2"/>
  <c r="D455" i="2"/>
  <c r="D454" i="2"/>
  <c r="D453" i="2"/>
  <c r="C456" i="1"/>
  <c r="C377" i="2"/>
  <c r="D456" i="1"/>
  <c r="E456" i="1"/>
  <c r="D413" i="2"/>
  <c r="F456" i="1"/>
  <c r="D431" i="2" s="1"/>
  <c r="C376" i="2"/>
  <c r="C394" i="2"/>
  <c r="C412" i="2"/>
  <c r="C430" i="2"/>
  <c r="C375" i="2"/>
  <c r="C393" i="2"/>
  <c r="C411" i="2"/>
  <c r="C429" i="2"/>
  <c r="C374" i="2"/>
  <c r="C392" i="2"/>
  <c r="C410" i="2"/>
  <c r="C428" i="2"/>
  <c r="C373" i="2"/>
  <c r="C391" i="2"/>
  <c r="C409" i="2"/>
  <c r="C427" i="2"/>
  <c r="C372" i="2"/>
  <c r="C390" i="2"/>
  <c r="C408" i="2"/>
  <c r="C426" i="2"/>
  <c r="C371" i="2"/>
  <c r="C389" i="2"/>
  <c r="C407" i="2"/>
  <c r="C425" i="2"/>
  <c r="C370" i="2"/>
  <c r="C388" i="2"/>
  <c r="C406" i="2"/>
  <c r="C424" i="2"/>
  <c r="C369" i="2"/>
  <c r="C387" i="2"/>
  <c r="C405" i="2"/>
  <c r="C423" i="2"/>
  <c r="C368" i="2"/>
  <c r="C386" i="2"/>
  <c r="C404" i="2"/>
  <c r="C422" i="2"/>
  <c r="C367" i="2"/>
  <c r="C385" i="2"/>
  <c r="C403" i="2"/>
  <c r="C421" i="2"/>
  <c r="C366" i="2"/>
  <c r="C384" i="2"/>
  <c r="C402" i="2"/>
  <c r="C420" i="2"/>
  <c r="C365" i="2"/>
  <c r="C383" i="2"/>
  <c r="C401" i="2"/>
  <c r="C419" i="2"/>
  <c r="C364" i="2"/>
  <c r="C382" i="2"/>
  <c r="C400" i="2"/>
  <c r="C418" i="2"/>
  <c r="C363" i="2"/>
  <c r="C381" i="2"/>
  <c r="C399" i="2"/>
  <c r="C417" i="2"/>
  <c r="C362" i="2"/>
  <c r="C380" i="2"/>
  <c r="C398" i="2"/>
  <c r="C416" i="2"/>
  <c r="C361" i="2"/>
  <c r="C379" i="2"/>
  <c r="C397" i="2"/>
  <c r="C415" i="2"/>
  <c r="D430" i="2"/>
  <c r="D429" i="2"/>
  <c r="D428" i="2"/>
  <c r="D427" i="2"/>
  <c r="D426" i="2"/>
  <c r="D425" i="2"/>
  <c r="D424" i="2"/>
  <c r="D423" i="2"/>
  <c r="D422" i="2"/>
  <c r="D421" i="2"/>
  <c r="D420" i="2"/>
  <c r="D419" i="2"/>
  <c r="D418" i="2"/>
  <c r="D417" i="2"/>
  <c r="D416" i="2"/>
  <c r="D415" i="2"/>
  <c r="D412" i="2"/>
  <c r="D411" i="2"/>
  <c r="D410" i="2"/>
  <c r="D409" i="2"/>
  <c r="D408" i="2"/>
  <c r="D407" i="2"/>
  <c r="D406" i="2"/>
  <c r="D405" i="2"/>
  <c r="D404" i="2"/>
  <c r="D403" i="2"/>
  <c r="D402" i="2"/>
  <c r="D401" i="2"/>
  <c r="D400" i="2"/>
  <c r="D399" i="2"/>
  <c r="D398" i="2"/>
  <c r="D397" i="2"/>
  <c r="D394" i="2"/>
  <c r="D393" i="2"/>
  <c r="D392" i="2"/>
  <c r="D391" i="2"/>
  <c r="D390" i="2"/>
  <c r="D389" i="2"/>
  <c r="D388" i="2"/>
  <c r="D387" i="2"/>
  <c r="D386" i="2"/>
  <c r="D385" i="2"/>
  <c r="D384" i="2"/>
  <c r="D383" i="2"/>
  <c r="D382" i="2"/>
  <c r="D381" i="2"/>
  <c r="D380" i="2"/>
  <c r="D379" i="2"/>
  <c r="D376" i="2"/>
  <c r="D375" i="2"/>
  <c r="D374" i="2"/>
  <c r="D373" i="2"/>
  <c r="D372" i="2"/>
  <c r="D371" i="2"/>
  <c r="D370" i="2"/>
  <c r="D369" i="2"/>
  <c r="D368" i="2"/>
  <c r="D367" i="2"/>
  <c r="D366" i="2"/>
  <c r="D365" i="2"/>
  <c r="D364" i="2"/>
  <c r="D363" i="2"/>
  <c r="D362" i="2"/>
  <c r="D361" i="2"/>
  <c r="E434" i="1"/>
  <c r="C356" i="2"/>
  <c r="D355" i="2"/>
  <c r="D354" i="2"/>
  <c r="D333" i="2"/>
  <c r="D332" i="2"/>
  <c r="D331" i="2"/>
  <c r="D330" i="2"/>
  <c r="D329" i="2"/>
  <c r="K404" i="1"/>
  <c r="K402" i="1" s="1"/>
  <c r="C328" i="2"/>
  <c r="D327" i="2"/>
  <c r="D311" i="2"/>
  <c r="D310" i="2"/>
  <c r="D309" i="2"/>
  <c r="D308" i="2"/>
  <c r="D307" i="2"/>
  <c r="D306" i="2"/>
  <c r="D305" i="2"/>
  <c r="D304" i="2"/>
  <c r="D303" i="2"/>
  <c r="D302" i="2"/>
  <c r="D299" i="2"/>
  <c r="D297" i="2"/>
  <c r="D296" i="2"/>
  <c r="D295" i="2"/>
  <c r="D294" i="2"/>
  <c r="D293" i="2"/>
  <c r="D292" i="2"/>
  <c r="H324" i="1"/>
  <c r="D289" i="2" s="1"/>
  <c r="G323" i="1"/>
  <c r="D287" i="2" s="1"/>
  <c r="K322" i="1"/>
  <c r="D283" i="2" s="1"/>
  <c r="D282" i="2"/>
  <c r="D281" i="2"/>
  <c r="D279" i="2"/>
  <c r="D278" i="2"/>
  <c r="D277" i="2"/>
  <c r="D183" i="2"/>
  <c r="D182" i="2"/>
  <c r="D181" i="2"/>
  <c r="D180" i="2"/>
  <c r="D179" i="2"/>
  <c r="D173" i="2"/>
  <c r="D172" i="2"/>
  <c r="D171" i="2"/>
  <c r="D170" i="2"/>
  <c r="D169" i="2"/>
  <c r="H178" i="1"/>
  <c r="D126" i="2"/>
  <c r="H196" i="1"/>
  <c r="D149" i="2"/>
  <c r="G178" i="1"/>
  <c r="D122" i="2" s="1"/>
  <c r="C122" i="2"/>
  <c r="F196" i="1"/>
  <c r="D141" i="2" s="1"/>
  <c r="J196" i="1"/>
  <c r="I196" i="1"/>
  <c r="C153" i="2" s="1"/>
  <c r="G196" i="1"/>
  <c r="D140" i="2"/>
  <c r="I176" i="1"/>
  <c r="C128" i="2" s="1"/>
  <c r="I177" i="1"/>
  <c r="D125" i="2"/>
  <c r="D124" i="2"/>
  <c r="D121" i="2"/>
  <c r="D120" i="2"/>
  <c r="D134" i="2"/>
  <c r="I154" i="1"/>
  <c r="I155" i="1"/>
  <c r="C98" i="2"/>
  <c r="F156" i="1"/>
  <c r="D102" i="2"/>
  <c r="E156" i="1"/>
  <c r="C101" i="2"/>
  <c r="D97" i="2"/>
  <c r="D96" i="2"/>
  <c r="D95" i="2"/>
  <c r="D94" i="2"/>
  <c r="D90" i="2"/>
  <c r="D89" i="2"/>
  <c r="D88" i="2"/>
  <c r="D87" i="2"/>
  <c r="K141" i="1"/>
  <c r="D80" i="2"/>
  <c r="D79" i="2"/>
  <c r="D78" i="2"/>
  <c r="D77" i="2"/>
  <c r="D76" i="2"/>
  <c r="D75" i="2"/>
  <c r="I138" i="1"/>
  <c r="D71" i="2"/>
  <c r="D70" i="2"/>
  <c r="I130" i="1"/>
  <c r="D64" i="2"/>
  <c r="D63" i="2"/>
  <c r="I125" i="1"/>
  <c r="D59" i="2"/>
  <c r="D58" i="2"/>
  <c r="D57" i="2"/>
  <c r="D56" i="2"/>
  <c r="I118" i="1"/>
  <c r="H1278" i="1" s="1"/>
  <c r="D52" i="2"/>
  <c r="D45" i="2"/>
  <c r="D44" i="2"/>
  <c r="D40" i="2"/>
  <c r="D39" i="2"/>
  <c r="D38" i="2"/>
  <c r="D37" i="2"/>
  <c r="D33" i="2"/>
  <c r="D32" i="2"/>
  <c r="D28" i="2"/>
  <c r="D27" i="2"/>
  <c r="F103" i="1"/>
  <c r="D24" i="2"/>
  <c r="C24" i="2"/>
  <c r="D23" i="2"/>
  <c r="D22" i="2"/>
  <c r="D18" i="2"/>
  <c r="D17" i="2"/>
  <c r="D16" i="2"/>
  <c r="I73" i="1"/>
  <c r="D11" i="2"/>
  <c r="D12" i="2"/>
  <c r="D10" i="2"/>
  <c r="D9" i="2"/>
  <c r="D8" i="2"/>
  <c r="D6" i="2"/>
  <c r="D5" i="2"/>
  <c r="D2" i="2"/>
  <c r="C1312" i="2"/>
  <c r="C1311" i="2"/>
  <c r="C1310" i="2"/>
  <c r="C1309" i="2"/>
  <c r="C1308" i="2"/>
  <c r="C1307" i="2"/>
  <c r="C1303" i="2"/>
  <c r="C1302" i="2"/>
  <c r="C1301" i="2"/>
  <c r="C1300" i="2"/>
  <c r="C1299" i="2"/>
  <c r="C1298" i="2"/>
  <c r="C1633" i="2"/>
  <c r="C1632" i="2"/>
  <c r="C1629" i="2"/>
  <c r="C1628" i="2"/>
  <c r="C1607" i="2"/>
  <c r="C1606" i="2"/>
  <c r="C1605" i="2"/>
  <c r="C1604" i="2"/>
  <c r="C1603" i="2"/>
  <c r="C1600" i="2"/>
  <c r="C1599" i="2"/>
  <c r="C1598" i="2"/>
  <c r="C1597" i="2"/>
  <c r="C1596" i="2"/>
  <c r="C1589" i="2"/>
  <c r="C1588" i="2"/>
  <c r="C1587" i="2"/>
  <c r="C1586" i="2"/>
  <c r="C1583" i="2"/>
  <c r="C1582" i="2"/>
  <c r="C1581" i="2"/>
  <c r="C1580" i="2"/>
  <c r="C1579" i="2"/>
  <c r="C1578" i="2"/>
  <c r="C1575" i="2"/>
  <c r="C1574" i="2"/>
  <c r="C1573" i="2"/>
  <c r="C1572" i="2"/>
  <c r="C1571" i="2"/>
  <c r="C1570" i="2"/>
  <c r="C1567" i="2"/>
  <c r="C1566" i="2"/>
  <c r="C1564" i="2"/>
  <c r="C1563" i="2"/>
  <c r="C1561" i="2"/>
  <c r="C1560" i="2"/>
  <c r="C1551" i="2"/>
  <c r="C1550" i="2"/>
  <c r="C1549" i="2"/>
  <c r="C1548" i="2"/>
  <c r="C1547" i="2"/>
  <c r="C1546" i="2"/>
  <c r="C1540" i="2"/>
  <c r="C1539" i="2"/>
  <c r="C1538" i="2"/>
  <c r="C1537" i="2"/>
  <c r="C1536" i="2"/>
  <c r="C1532" i="2"/>
  <c r="C1531" i="2"/>
  <c r="C1530" i="2"/>
  <c r="C1527" i="2"/>
  <c r="C1526" i="2"/>
  <c r="C1525" i="2"/>
  <c r="C1496" i="2"/>
  <c r="C1490" i="2"/>
  <c r="C1485" i="2"/>
  <c r="C1484" i="2"/>
  <c r="C1483" i="2"/>
  <c r="C1482" i="2"/>
  <c r="C1481" i="2"/>
  <c r="C1479" i="2"/>
  <c r="C1478" i="2"/>
  <c r="C1477" i="2"/>
  <c r="C1476" i="2"/>
  <c r="C1475" i="2"/>
  <c r="C1470" i="2"/>
  <c r="C1469" i="2"/>
  <c r="C1468" i="2"/>
  <c r="C1467" i="2"/>
  <c r="C1466" i="2"/>
  <c r="C1464" i="2"/>
  <c r="C1463" i="2"/>
  <c r="C1462" i="2"/>
  <c r="C1461" i="2"/>
  <c r="C1460" i="2"/>
  <c r="C1455" i="2"/>
  <c r="C1454" i="2"/>
  <c r="C1453" i="2"/>
  <c r="C1452" i="2"/>
  <c r="C1451" i="2"/>
  <c r="C1449" i="2"/>
  <c r="C1448" i="2"/>
  <c r="C1447" i="2"/>
  <c r="C1446" i="2"/>
  <c r="C1445" i="2"/>
  <c r="C1440" i="2"/>
  <c r="C1439" i="2"/>
  <c r="C1438" i="2"/>
  <c r="C1437" i="2"/>
  <c r="C1436" i="2"/>
  <c r="C1434" i="2"/>
  <c r="C1433" i="2"/>
  <c r="C1432" i="2"/>
  <c r="C1431" i="2"/>
  <c r="C1430" i="2"/>
  <c r="C1425" i="2"/>
  <c r="C1424" i="2"/>
  <c r="C1423" i="2"/>
  <c r="C1422" i="2"/>
  <c r="C1421" i="2"/>
  <c r="C1419" i="2"/>
  <c r="C1418" i="2"/>
  <c r="C1417" i="2"/>
  <c r="C1416" i="2"/>
  <c r="C1415" i="2"/>
  <c r="C1410" i="2"/>
  <c r="C1409" i="2"/>
  <c r="C1408" i="2"/>
  <c r="C1407" i="2"/>
  <c r="C1406" i="2"/>
  <c r="C1404" i="2"/>
  <c r="C1403" i="2"/>
  <c r="C1402" i="2"/>
  <c r="C1401" i="2"/>
  <c r="C1400" i="2"/>
  <c r="C1395" i="2"/>
  <c r="C1394" i="2"/>
  <c r="C1393" i="2"/>
  <c r="C1392" i="2"/>
  <c r="C1391" i="2"/>
  <c r="C1389" i="2"/>
  <c r="C1388" i="2"/>
  <c r="C1387" i="2"/>
  <c r="C1386" i="2"/>
  <c r="C1385" i="2"/>
  <c r="C1380" i="2"/>
  <c r="C1379" i="2"/>
  <c r="C1378" i="2"/>
  <c r="C1377" i="2"/>
  <c r="C1376" i="2"/>
  <c r="C1374" i="2"/>
  <c r="C1373" i="2"/>
  <c r="C1372" i="2"/>
  <c r="C1371" i="2"/>
  <c r="C1370" i="2"/>
  <c r="C1366" i="2"/>
  <c r="C1345" i="2"/>
  <c r="C1344" i="2"/>
  <c r="C1342" i="2"/>
  <c r="C1341" i="2"/>
  <c r="C1340" i="2"/>
  <c r="C1339" i="2"/>
  <c r="C1329" i="2"/>
  <c r="C1328" i="2"/>
  <c r="C1327" i="2"/>
  <c r="C1326" i="2"/>
  <c r="C1291" i="2"/>
  <c r="C1290" i="2"/>
  <c r="C1289" i="2"/>
  <c r="C1288" i="2"/>
  <c r="C1287" i="2"/>
  <c r="C1286" i="2"/>
  <c r="C1273" i="2"/>
  <c r="C1272" i="2"/>
  <c r="C1271" i="2"/>
  <c r="C1270" i="2"/>
  <c r="C1269" i="2"/>
  <c r="C1268" i="2"/>
  <c r="C1264" i="2"/>
  <c r="C1263" i="2"/>
  <c r="C1262" i="2"/>
  <c r="C1261" i="2"/>
  <c r="C1260" i="2"/>
  <c r="C1259" i="2"/>
  <c r="C1255" i="2"/>
  <c r="C1254" i="2"/>
  <c r="C1253" i="2"/>
  <c r="C1252" i="2"/>
  <c r="C1251" i="2"/>
  <c r="C1250" i="2"/>
  <c r="C1246" i="2"/>
  <c r="C1245" i="2"/>
  <c r="C1242" i="2"/>
  <c r="C1241" i="2"/>
  <c r="C1238" i="2"/>
  <c r="C1237" i="2"/>
  <c r="C1236" i="2"/>
  <c r="C1234" i="2"/>
  <c r="C1233" i="2"/>
  <c r="C1232" i="2"/>
  <c r="C1226" i="2"/>
  <c r="C1225" i="2"/>
  <c r="C1059" i="2"/>
  <c r="C1058" i="2"/>
  <c r="C1057" i="2"/>
  <c r="C1056" i="2"/>
  <c r="C1055" i="2"/>
  <c r="C1049" i="2"/>
  <c r="C1048" i="2"/>
  <c r="C1047" i="2"/>
  <c r="C1046" i="2"/>
  <c r="C1045" i="2"/>
  <c r="C1044" i="2"/>
  <c r="C1043" i="2"/>
  <c r="C1031" i="2"/>
  <c r="C1030" i="2"/>
  <c r="C1029" i="2"/>
  <c r="C1028" i="2"/>
  <c r="C1027" i="2"/>
  <c r="C1026" i="2"/>
  <c r="C1025" i="2"/>
  <c r="C1022" i="2"/>
  <c r="C1021" i="2"/>
  <c r="C1020" i="2"/>
  <c r="C1019" i="2"/>
  <c r="C1018" i="2"/>
  <c r="C1017" i="2"/>
  <c r="C1016" i="2"/>
  <c r="C1013" i="2"/>
  <c r="C1012" i="2"/>
  <c r="C1011" i="2"/>
  <c r="C1010" i="2"/>
  <c r="C1009" i="2"/>
  <c r="C1008" i="2"/>
  <c r="C1007" i="2"/>
  <c r="C978" i="2"/>
  <c r="C972" i="2"/>
  <c r="C966" i="2"/>
  <c r="C965" i="2"/>
  <c r="C964" i="2"/>
  <c r="C962" i="2"/>
  <c r="C961" i="2"/>
  <c r="C960" i="2"/>
  <c r="C959" i="2"/>
  <c r="C958" i="2"/>
  <c r="C956" i="2"/>
  <c r="C955" i="2"/>
  <c r="C952" i="2"/>
  <c r="C951" i="2"/>
  <c r="C950" i="2"/>
  <c r="C948" i="2"/>
  <c r="C947" i="2"/>
  <c r="C946" i="2"/>
  <c r="C945" i="2"/>
  <c r="C944" i="2"/>
  <c r="C942" i="2"/>
  <c r="C941" i="2"/>
  <c r="C938" i="2"/>
  <c r="C937" i="2"/>
  <c r="C936" i="2"/>
  <c r="C934" i="2"/>
  <c r="C933" i="2"/>
  <c r="C932" i="2"/>
  <c r="C931" i="2"/>
  <c r="C930" i="2"/>
  <c r="C928" i="2"/>
  <c r="C927" i="2"/>
  <c r="C924" i="2"/>
  <c r="C923" i="2"/>
  <c r="C922" i="2"/>
  <c r="C920" i="2"/>
  <c r="C919" i="2"/>
  <c r="C918" i="2"/>
  <c r="C917" i="2"/>
  <c r="C916" i="2"/>
  <c r="C914" i="2"/>
  <c r="C913" i="2"/>
  <c r="C910" i="2"/>
  <c r="C909" i="2"/>
  <c r="C908" i="2"/>
  <c r="C906" i="2"/>
  <c r="C905" i="2"/>
  <c r="C904" i="2"/>
  <c r="C903" i="2"/>
  <c r="C902" i="2"/>
  <c r="C900" i="2"/>
  <c r="C899" i="2"/>
  <c r="C896" i="2"/>
  <c r="C895" i="2"/>
  <c r="C894" i="2"/>
  <c r="C892" i="2"/>
  <c r="C891" i="2"/>
  <c r="C890" i="2"/>
  <c r="C889" i="2"/>
  <c r="C888" i="2"/>
  <c r="C886" i="2"/>
  <c r="C885" i="2"/>
  <c r="C882" i="2"/>
  <c r="C881" i="2"/>
  <c r="C880" i="2"/>
  <c r="C878" i="2"/>
  <c r="C877" i="2"/>
  <c r="C876" i="2"/>
  <c r="C875" i="2"/>
  <c r="C874" i="2"/>
  <c r="C872" i="2"/>
  <c r="C871" i="2"/>
  <c r="C868" i="2"/>
  <c r="C867" i="2"/>
  <c r="C866" i="2"/>
  <c r="C864" i="2"/>
  <c r="C863" i="2"/>
  <c r="C862" i="2"/>
  <c r="C861" i="2"/>
  <c r="C860" i="2"/>
  <c r="C858" i="2"/>
  <c r="C857" i="2"/>
  <c r="C667" i="2"/>
  <c r="C666" i="2"/>
  <c r="C654" i="2"/>
  <c r="C652" i="2"/>
  <c r="C651" i="2"/>
  <c r="C650" i="2"/>
  <c r="C649" i="2"/>
  <c r="C648" i="2"/>
  <c r="C647" i="2"/>
  <c r="C645" i="2"/>
  <c r="C643" i="2"/>
  <c r="C642" i="2"/>
  <c r="C641" i="2"/>
  <c r="C640" i="2"/>
  <c r="C639" i="2"/>
  <c r="C638" i="2"/>
  <c r="C636" i="2"/>
  <c r="C634" i="2"/>
  <c r="C633" i="2"/>
  <c r="C632" i="2"/>
  <c r="C631" i="2"/>
  <c r="C630" i="2"/>
  <c r="C629" i="2"/>
  <c r="C627" i="2"/>
  <c r="C625" i="2"/>
  <c r="C624" i="2"/>
  <c r="C623" i="2"/>
  <c r="C622" i="2"/>
  <c r="C621" i="2"/>
  <c r="C620" i="2"/>
  <c r="C618" i="2"/>
  <c r="C616" i="2"/>
  <c r="C615" i="2"/>
  <c r="C614" i="2"/>
  <c r="C613" i="2"/>
  <c r="C612" i="2"/>
  <c r="C611" i="2"/>
  <c r="C592" i="2"/>
  <c r="C591" i="2"/>
  <c r="C590" i="2"/>
  <c r="C589" i="2"/>
  <c r="C588" i="2"/>
  <c r="C587" i="2"/>
  <c r="C586" i="2"/>
  <c r="C585" i="2"/>
  <c r="C584" i="2"/>
  <c r="C583" i="2"/>
  <c r="C582" i="2"/>
  <c r="C355" i="2"/>
  <c r="C354" i="2"/>
  <c r="C333" i="2"/>
  <c r="C332" i="2"/>
  <c r="C331" i="2"/>
  <c r="C330" i="2"/>
  <c r="C329" i="2"/>
  <c r="C327" i="2"/>
  <c r="C311" i="2"/>
  <c r="C310" i="2"/>
  <c r="C309" i="2"/>
  <c r="C308" i="2"/>
  <c r="C307" i="2"/>
  <c r="C306" i="2"/>
  <c r="C305" i="2"/>
  <c r="C304" i="2"/>
  <c r="C303" i="2"/>
  <c r="C302" i="2"/>
  <c r="C299" i="2"/>
  <c r="C297" i="2"/>
  <c r="C296" i="2"/>
  <c r="C295" i="2"/>
  <c r="C294" i="2"/>
  <c r="C293" i="2"/>
  <c r="C292" i="2"/>
  <c r="C282" i="2"/>
  <c r="C281" i="2"/>
  <c r="C279" i="2"/>
  <c r="C278" i="2"/>
  <c r="C277" i="2"/>
  <c r="C190" i="2"/>
  <c r="C189" i="2"/>
  <c r="C188" i="2"/>
  <c r="C183" i="2"/>
  <c r="C182" i="2"/>
  <c r="C181" i="2"/>
  <c r="C180" i="2"/>
  <c r="C179" i="2"/>
  <c r="C178" i="2"/>
  <c r="C173" i="2"/>
  <c r="C172" i="2"/>
  <c r="C171" i="2"/>
  <c r="C170" i="2"/>
  <c r="C169" i="2"/>
  <c r="C168" i="2"/>
  <c r="C125" i="2"/>
  <c r="C124" i="2"/>
  <c r="C121" i="2"/>
  <c r="C120" i="2"/>
  <c r="C97" i="2"/>
  <c r="C96" i="2"/>
  <c r="C95" i="2"/>
  <c r="C94" i="2"/>
  <c r="C90" i="2"/>
  <c r="C89" i="2"/>
  <c r="C88" i="2"/>
  <c r="C87" i="2"/>
  <c r="C79" i="2"/>
  <c r="C78" i="2"/>
  <c r="C77" i="2"/>
  <c r="C76" i="2"/>
  <c r="C75" i="2"/>
  <c r="C71" i="2"/>
  <c r="C70" i="2"/>
  <c r="C66" i="2"/>
  <c r="C65" i="2"/>
  <c r="C64" i="2"/>
  <c r="C63" i="2"/>
  <c r="C61" i="2"/>
  <c r="C60" i="2"/>
  <c r="C59" i="2"/>
  <c r="C58" i="2"/>
  <c r="C57" i="2"/>
  <c r="C56" i="2"/>
  <c r="C54" i="2"/>
  <c r="C53" i="2"/>
  <c r="C52" i="2"/>
  <c r="C47" i="2"/>
  <c r="C46" i="2"/>
  <c r="C45" i="2"/>
  <c r="C44" i="2"/>
  <c r="C42" i="2"/>
  <c r="C41" i="2"/>
  <c r="C40" i="2"/>
  <c r="C39" i="2"/>
  <c r="C38" i="2"/>
  <c r="C37" i="2"/>
  <c r="C35" i="2"/>
  <c r="C34" i="2"/>
  <c r="C33" i="2"/>
  <c r="C32" i="2"/>
  <c r="C28" i="2"/>
  <c r="C27" i="2"/>
  <c r="C23" i="2"/>
  <c r="C22" i="2"/>
  <c r="C18" i="2"/>
  <c r="C17" i="2"/>
  <c r="C16" i="2"/>
  <c r="C12" i="2"/>
  <c r="C10" i="2"/>
  <c r="C9" i="2"/>
  <c r="C8" i="2"/>
  <c r="C6" i="2"/>
  <c r="C5" i="2"/>
  <c r="C2" i="2"/>
  <c r="B506" i="2"/>
  <c r="B488" i="2"/>
  <c r="B470" i="2"/>
  <c r="B452" i="2"/>
  <c r="B414" i="2"/>
  <c r="B396" i="2"/>
  <c r="B378" i="2"/>
  <c r="B360" i="2"/>
  <c r="C1038" i="2"/>
  <c r="C1014" i="2"/>
  <c r="C897" i="2"/>
  <c r="D1732" i="2"/>
  <c r="C1731" i="2"/>
  <c r="D921" i="2"/>
  <c r="D1480" i="2"/>
  <c r="D1014" i="2"/>
  <c r="D976" i="2"/>
  <c r="C1676" i="2"/>
  <c r="C48" i="2"/>
  <c r="C1601" i="2"/>
  <c r="C1621" i="2" s="1"/>
  <c r="D1673" i="2"/>
  <c r="D939" i="2"/>
  <c r="D1278" i="2"/>
  <c r="D1277" i="2"/>
  <c r="C969" i="2"/>
  <c r="K1291" i="1"/>
  <c r="C1677" i="2" s="1"/>
  <c r="C1669" i="2"/>
  <c r="D1279" i="2"/>
  <c r="D1332" i="2" s="1"/>
  <c r="C991" i="2"/>
  <c r="C1313" i="2"/>
  <c r="C286" i="2"/>
  <c r="C1673" i="2"/>
  <c r="D1728" i="2"/>
  <c r="C1214" i="2"/>
  <c r="D1083" i="2"/>
  <c r="C659" i="2"/>
  <c r="C1069" i="2"/>
  <c r="D1465" i="2"/>
  <c r="C1465" i="2"/>
  <c r="C598" i="2"/>
  <c r="C1654" i="2"/>
  <c r="D883" i="2"/>
  <c r="D1727" i="2"/>
  <c r="C935" i="2"/>
  <c r="D935" i="2"/>
  <c r="C1435" i="2"/>
  <c r="C285" i="2"/>
  <c r="C1679" i="2"/>
  <c r="D1691" i="2"/>
  <c r="C1691" i="2"/>
  <c r="D1679" i="2"/>
  <c r="C879" i="2"/>
  <c r="C1330" i="2"/>
  <c r="C1003" i="2"/>
  <c r="C973" i="2"/>
  <c r="C1730" i="2"/>
  <c r="D663" i="2"/>
  <c r="D696" i="2"/>
  <c r="D677" i="2"/>
  <c r="D653" i="2"/>
  <c r="D1601" i="2"/>
  <c r="D1621" i="2" s="1"/>
  <c r="D1623" i="2" s="1"/>
  <c r="G1212" i="1"/>
  <c r="D238" i="2"/>
  <c r="C216" i="2"/>
  <c r="D269" i="2"/>
  <c r="C269" i="2"/>
  <c r="D635" i="2"/>
  <c r="H179" i="1"/>
  <c r="D132" i="2"/>
  <c r="D377" i="2"/>
  <c r="D469" i="2"/>
  <c r="D859" i="2"/>
  <c r="C677" i="2"/>
  <c r="H323" i="1"/>
  <c r="D288" i="2" s="1"/>
  <c r="G549" i="1"/>
  <c r="D680" i="2" s="1"/>
  <c r="D356" i="2"/>
  <c r="D128" i="2"/>
  <c r="C141" i="2"/>
  <c r="C557" i="2"/>
  <c r="D487" i="2"/>
  <c r="D593" i="2"/>
  <c r="C661" i="2"/>
  <c r="D1275" i="2"/>
  <c r="C1215" i="2"/>
  <c r="D911" i="2"/>
  <c r="D153" i="2"/>
  <c r="C289" i="2"/>
  <c r="C887" i="2"/>
  <c r="C1292" i="2"/>
  <c r="C1498" i="2"/>
  <c r="D1050" i="2"/>
  <c r="F825" i="1"/>
  <c r="C1663" i="2"/>
  <c r="D865" i="2"/>
  <c r="C1220" i="2"/>
  <c r="C564" i="2"/>
  <c r="C413" i="2"/>
  <c r="D949" i="2"/>
  <c r="C1304" i="2"/>
  <c r="C1664" i="2"/>
  <c r="D1664" i="2"/>
  <c r="D220" i="2"/>
  <c r="C220" i="2"/>
  <c r="C221" i="2"/>
  <c r="D221" i="2"/>
  <c r="D222" i="2"/>
  <c r="C222" i="2"/>
  <c r="C1471" i="2"/>
  <c r="D1497" i="2"/>
  <c r="K1079" i="1"/>
  <c r="C1501" i="2" s="1"/>
  <c r="D1501" i="2"/>
  <c r="D1354" i="2"/>
  <c r="D1274" i="2"/>
  <c r="C1265" i="2"/>
  <c r="K1003" i="1"/>
  <c r="C1335" i="2" s="1"/>
  <c r="C1281" i="2"/>
  <c r="C1256" i="2"/>
  <c r="D1185" i="2"/>
  <c r="C1210" i="2"/>
  <c r="C1207" i="2"/>
  <c r="D1099" i="2"/>
  <c r="C1090" i="2"/>
  <c r="C975" i="2"/>
  <c r="D893" i="2"/>
  <c r="K704" i="1"/>
  <c r="D971" i="2" s="1"/>
  <c r="C970" i="2"/>
  <c r="D915" i="2"/>
  <c r="C901" i="2"/>
  <c r="C287" i="2"/>
  <c r="G146" i="1"/>
  <c r="C82" i="2" s="1"/>
  <c r="D82" i="2"/>
  <c r="C80" i="2"/>
  <c r="D328" i="2"/>
  <c r="D644" i="2"/>
  <c r="C211" i="2"/>
  <c r="D101" i="2"/>
  <c r="C174" i="2"/>
  <c r="C992" i="2"/>
  <c r="C691" i="2"/>
  <c r="D1653" i="2"/>
  <c r="C1456" i="2"/>
  <c r="I178" i="1"/>
  <c r="D130" i="2" s="1"/>
  <c r="C130" i="2"/>
  <c r="D1500" i="2"/>
  <c r="D1032" i="2"/>
  <c r="C184" i="2"/>
  <c r="C963" i="2"/>
  <c r="H1291" i="1"/>
  <c r="C1665" i="2"/>
  <c r="I156" i="1"/>
  <c r="D105" i="2"/>
  <c r="D1280" i="2"/>
  <c r="D1266" i="2"/>
  <c r="C974" i="2"/>
  <c r="K710" i="1"/>
  <c r="C977" i="2" s="1"/>
  <c r="C657" i="2"/>
  <c r="D689" i="2"/>
  <c r="J1080" i="1"/>
  <c r="D1487" i="2" s="1"/>
  <c r="C1519" i="2"/>
  <c r="D1293" i="2"/>
  <c r="D1499" i="2"/>
  <c r="C907" i="2"/>
  <c r="C1213" i="2"/>
  <c r="C1493" i="2"/>
  <c r="C1219" i="2"/>
  <c r="C1218" i="2"/>
  <c r="B7" i="63"/>
  <c r="D869" i="2"/>
  <c r="D992" i="2"/>
  <c r="D1486" i="2"/>
  <c r="D1023" i="2"/>
  <c r="I1003" i="1"/>
  <c r="C1333" i="2" s="1"/>
  <c r="D967" i="2"/>
  <c r="D1131" i="2"/>
  <c r="D1212" i="2"/>
  <c r="C102" i="2"/>
  <c r="C1282" i="2"/>
  <c r="C1441" i="2"/>
  <c r="C283" i="2"/>
  <c r="C1040" i="2"/>
  <c r="G1003" i="1"/>
  <c r="C1331" i="2" s="1"/>
  <c r="D1426" i="2"/>
  <c r="D1381" i="2"/>
  <c r="D1091" i="2"/>
  <c r="C1035" i="2"/>
  <c r="C1511" i="2"/>
  <c r="D995" i="2"/>
  <c r="D1528" i="2"/>
  <c r="D1216" i="2"/>
  <c r="C165" i="2"/>
  <c r="C1487" i="2"/>
  <c r="C1080" i="1"/>
  <c r="C1382" i="2"/>
  <c r="D253" i="2"/>
  <c r="C104" i="2"/>
  <c r="H1302" i="1"/>
  <c r="D1221" i="2"/>
  <c r="D184" i="2"/>
  <c r="D185" i="2" s="1"/>
  <c r="C288" i="2"/>
  <c r="C113" i="2"/>
  <c r="C55" i="2"/>
  <c r="C11" i="2"/>
  <c r="I75" i="1"/>
  <c r="D13" i="2" s="1"/>
  <c r="C67" i="2"/>
  <c r="H1280" i="1"/>
  <c r="D1642" i="2" s="1"/>
  <c r="C1615" i="2"/>
  <c r="D1716" i="2"/>
  <c r="C1716" i="2"/>
  <c r="C1718" i="2"/>
  <c r="D1718" i="2"/>
  <c r="C62" i="2"/>
  <c r="H1279" i="1"/>
  <c r="D1641" i="2"/>
  <c r="D1717" i="2"/>
  <c r="C1717" i="2"/>
  <c r="D174" i="2"/>
  <c r="D175" i="2"/>
  <c r="D250" i="2"/>
  <c r="C1640" i="2"/>
  <c r="D1640" i="2"/>
  <c r="E169" i="1"/>
  <c r="D1284" i="2"/>
  <c r="D1335" i="2" s="1"/>
  <c r="D1686" i="2"/>
  <c r="C1686" i="2"/>
  <c r="C13" i="2"/>
  <c r="C1642" i="2"/>
  <c r="D67" i="2"/>
  <c r="D350" i="2"/>
  <c r="C535" i="2"/>
  <c r="C528" i="2"/>
  <c r="C993" i="2"/>
  <c r="C626" i="2"/>
  <c r="D626" i="2"/>
  <c r="C1533" i="2"/>
  <c r="F542" i="1"/>
  <c r="D673" i="2" s="1"/>
  <c r="C671" i="2"/>
  <c r="C681" i="2"/>
  <c r="D681" i="2"/>
  <c r="C690" i="2"/>
  <c r="D690" i="2"/>
  <c r="C925" i="2"/>
  <c r="D925" i="2"/>
  <c r="D1491" i="2"/>
  <c r="C1491" i="2"/>
  <c r="C1503" i="2"/>
  <c r="D1503" i="2"/>
  <c r="D1065" i="2"/>
  <c r="C1065" i="2"/>
  <c r="D788" i="2"/>
  <c r="C812" i="2"/>
  <c r="D800" i="2"/>
  <c r="C824" i="2"/>
  <c r="D223" i="2"/>
  <c r="D1382" i="2"/>
  <c r="C132" i="2"/>
  <c r="D1471" i="2"/>
  <c r="I1080" i="1"/>
  <c r="D1472" i="2" s="1"/>
  <c r="C206" i="2"/>
  <c r="D206" i="2"/>
  <c r="C1641" i="2"/>
  <c r="D98" i="2"/>
  <c r="D929" i="2"/>
  <c r="C149" i="2"/>
  <c r="D671" i="2"/>
  <c r="C693" i="2"/>
  <c r="C1390" i="2"/>
  <c r="D1390" i="2"/>
  <c r="C1450" i="2"/>
  <c r="D1450" i="2"/>
  <c r="H1080" i="1"/>
  <c r="C1457" i="2" s="1"/>
  <c r="D980" i="2"/>
  <c r="C1037" i="2"/>
  <c r="D1037" i="2"/>
  <c r="D794" i="2"/>
  <c r="D731" i="2"/>
  <c r="D1457" i="2"/>
  <c r="C1411" i="2"/>
  <c r="C1082" i="2"/>
  <c r="D1665" i="2"/>
  <c r="C1284" i="2"/>
  <c r="C129" i="2"/>
  <c r="D129" i="2"/>
  <c r="D617" i="2"/>
  <c r="C617" i="2"/>
  <c r="C692" i="2"/>
  <c r="C689" i="2"/>
  <c r="D1675" i="2"/>
  <c r="C1675" i="2"/>
  <c r="C980" i="2"/>
  <c r="D977" i="2"/>
  <c r="D235" i="2"/>
  <c r="D550" i="2"/>
  <c r="C550" i="2"/>
  <c r="D656" i="2"/>
  <c r="C656" i="2"/>
  <c r="K747" i="1"/>
  <c r="D1441" i="2"/>
  <c r="G1080" i="1"/>
  <c r="C1032" i="2"/>
  <c r="K795" i="1"/>
  <c r="C1041" i="2" s="1"/>
  <c r="C1652" i="2"/>
  <c r="C1167" i="2"/>
  <c r="D1167" i="2"/>
  <c r="C873" i="2"/>
  <c r="D873" i="2"/>
  <c r="D1411" i="2"/>
  <c r="C105" i="2"/>
  <c r="C971" i="2"/>
  <c r="D1257" i="2"/>
  <c r="C126" i="2"/>
  <c r="D395" i="2"/>
  <c r="C395" i="2"/>
  <c r="D571" i="2"/>
  <c r="C571" i="2"/>
  <c r="F1080" i="1"/>
  <c r="C1427" i="2" s="1"/>
  <c r="D1039" i="2"/>
  <c r="C1039" i="2"/>
  <c r="J1003" i="1"/>
  <c r="C1334" i="2" s="1"/>
  <c r="D1282" i="2"/>
  <c r="D1334" i="2" s="1"/>
  <c r="I972" i="1"/>
  <c r="D1283" i="2" s="1"/>
  <c r="C266" i="2"/>
  <c r="K799" i="1"/>
  <c r="C1052" i="2"/>
  <c r="D1041" i="2"/>
  <c r="D1052" i="2" s="1"/>
  <c r="C997" i="2"/>
  <c r="K748" i="1"/>
  <c r="D1001" i="2" s="1"/>
  <c r="D997" i="2"/>
  <c r="D1427" i="2"/>
  <c r="C1442" i="2"/>
  <c r="D1442" i="2"/>
  <c r="C1001" i="2"/>
  <c r="D1615" i="2" l="1"/>
  <c r="C1729" i="2"/>
  <c r="D1576" i="2"/>
  <c r="G572" i="1"/>
  <c r="C573" i="2"/>
  <c r="C577" i="2"/>
  <c r="D438" i="2"/>
  <c r="C446" i="2"/>
  <c r="D530" i="2"/>
  <c r="D531" i="2"/>
  <c r="D540" i="2"/>
  <c r="D535" i="2"/>
  <c r="C574" i="2"/>
  <c r="D660" i="2"/>
  <c r="D574" i="2"/>
  <c r="K517" i="1"/>
  <c r="D662" i="2" s="1"/>
  <c r="D62" i="2"/>
  <c r="D985" i="2"/>
  <c r="D446" i="2"/>
  <c r="D1331" i="2"/>
  <c r="D434" i="2"/>
  <c r="D435" i="2"/>
  <c r="C437" i="2"/>
  <c r="C438" i="2"/>
  <c r="D439" i="2"/>
  <c r="C440" i="2"/>
  <c r="D442" i="2"/>
  <c r="C443" i="2"/>
  <c r="D445" i="2"/>
  <c r="C447" i="2"/>
  <c r="D448" i="2"/>
  <c r="D525" i="2"/>
  <c r="C526" i="2"/>
  <c r="D529" i="2"/>
  <c r="C530" i="2"/>
  <c r="C531" i="2"/>
  <c r="D532" i="2"/>
  <c r="C533" i="2"/>
  <c r="D534" i="2"/>
  <c r="C536" i="2"/>
  <c r="D537" i="2"/>
  <c r="C538" i="2"/>
  <c r="C539" i="2"/>
  <c r="C540" i="2"/>
  <c r="D683" i="2"/>
  <c r="C683" i="2"/>
  <c r="F556" i="1"/>
  <c r="D685" i="2" s="1"/>
  <c r="D678" i="2"/>
  <c r="C672" i="2"/>
  <c r="C435" i="2"/>
  <c r="D533" i="2"/>
  <c r="D539" i="2"/>
  <c r="C534" i="2"/>
  <c r="C434" i="2"/>
  <c r="D986" i="2"/>
  <c r="C525" i="2"/>
  <c r="D526" i="2"/>
  <c r="D527" i="2"/>
  <c r="D528" i="2"/>
  <c r="D1333" i="2"/>
  <c r="C576" i="2"/>
  <c r="D575" i="2"/>
  <c r="C442" i="2"/>
  <c r="C532" i="2"/>
  <c r="D573" i="2"/>
  <c r="D538" i="2"/>
  <c r="C433" i="2"/>
  <c r="D436" i="2"/>
  <c r="D437" i="2"/>
  <c r="C439" i="2"/>
  <c r="D440" i="2"/>
  <c r="C441" i="2"/>
  <c r="D443" i="2"/>
  <c r="C444" i="2"/>
  <c r="C445" i="2"/>
  <c r="D447" i="2"/>
  <c r="C448" i="2"/>
  <c r="C529" i="2"/>
  <c r="D43" i="2"/>
  <c r="D55" i="2"/>
  <c r="D578" i="2"/>
  <c r="D536" i="2"/>
  <c r="F572" i="1"/>
  <c r="C697" i="2" s="1"/>
  <c r="C695" i="2"/>
  <c r="D699" i="2"/>
  <c r="D692" i="2"/>
  <c r="D691" i="2"/>
  <c r="D686" i="2"/>
  <c r="C680" i="2"/>
  <c r="D679" i="2"/>
  <c r="C674" i="2"/>
  <c r="D674" i="2"/>
  <c r="C673" i="2"/>
  <c r="C1229" i="2"/>
  <c r="C1552" i="2"/>
  <c r="D1552" i="2"/>
  <c r="D1554" i="2"/>
  <c r="E1080" i="1"/>
  <c r="C1412" i="2" s="1"/>
  <c r="C1405" i="2"/>
  <c r="D326" i="2"/>
  <c r="C326" i="2"/>
  <c r="D793" i="2"/>
  <c r="C815" i="2"/>
  <c r="H607" i="1"/>
  <c r="C803" i="2" s="1"/>
  <c r="G607" i="1"/>
  <c r="D755" i="2" s="1"/>
  <c r="C814" i="2"/>
  <c r="C730" i="2"/>
  <c r="I606" i="1"/>
  <c r="D802" i="2" s="1"/>
  <c r="C807" i="2"/>
  <c r="D778" i="2"/>
  <c r="D754" i="2"/>
  <c r="C779" i="2"/>
  <c r="E610" i="1"/>
  <c r="D781" i="2"/>
  <c r="C605" i="2"/>
  <c r="D605" i="2"/>
  <c r="C662" i="2"/>
  <c r="C1689" i="2"/>
  <c r="D1689" i="2"/>
  <c r="C1208" i="2"/>
  <c r="C72" i="2"/>
  <c r="D72" i="2"/>
  <c r="D1622" i="2"/>
  <c r="D1624" i="2" s="1"/>
  <c r="C578" i="2"/>
  <c r="D1412" i="2"/>
  <c r="D1229" i="2"/>
  <c r="C1283" i="2"/>
  <c r="D658" i="2"/>
  <c r="D576" i="2"/>
  <c r="C431" i="2"/>
  <c r="C449" i="2" s="1"/>
  <c r="H720" i="1"/>
  <c r="D441" i="2"/>
  <c r="D433" i="2"/>
  <c r="D1203" i="2"/>
  <c r="D1677" i="2"/>
  <c r="C157" i="2"/>
  <c r="D157" i="2"/>
  <c r="C684" i="2"/>
  <c r="D684" i="2"/>
  <c r="C1375" i="2"/>
  <c r="D1375" i="2"/>
  <c r="D1541" i="2"/>
  <c r="I1137" i="1"/>
  <c r="H1003" i="1"/>
  <c r="C1332" i="2" s="1"/>
  <c r="C1279" i="2"/>
  <c r="C575" i="2"/>
  <c r="D145" i="2"/>
  <c r="C145" i="2"/>
  <c r="D675" i="2"/>
  <c r="C675" i="2"/>
  <c r="C687" i="2"/>
  <c r="D687" i="2"/>
  <c r="D957" i="2"/>
  <c r="C957" i="2"/>
  <c r="C996" i="2"/>
  <c r="D996" i="2"/>
  <c r="C979" i="2"/>
  <c r="K714" i="1"/>
  <c r="C1420" i="2"/>
  <c r="C527" i="2"/>
  <c r="K722" i="1"/>
  <c r="C985" i="2" s="1"/>
  <c r="J748" i="1"/>
  <c r="D1080" i="1"/>
  <c r="C1396" i="2"/>
  <c r="D1396" i="2"/>
  <c r="C103" i="2"/>
  <c r="D103" i="2"/>
  <c r="D1211" i="2"/>
  <c r="C1211" i="2"/>
  <c r="D577" i="2"/>
  <c r="C658" i="2"/>
  <c r="C1472" i="2"/>
  <c r="C436" i="2"/>
  <c r="D444" i="2"/>
  <c r="C1203" i="2"/>
  <c r="C1036" i="2"/>
  <c r="H1212" i="1"/>
  <c r="D1360" i="2"/>
  <c r="C1608" i="2"/>
  <c r="C1622" i="2" s="1"/>
  <c r="I748" i="1"/>
  <c r="C1494" i="2"/>
  <c r="D953" i="2"/>
  <c r="C1322" i="2"/>
  <c r="C1034" i="2"/>
  <c r="D91" i="2"/>
  <c r="C91" i="2"/>
  <c r="C505" i="2"/>
  <c r="D943" i="2"/>
  <c r="C943" i="2"/>
  <c r="C1492" i="2"/>
  <c r="D1492" i="2"/>
  <c r="K1073" i="1"/>
  <c r="D1107" i="2"/>
  <c r="C1107" i="2"/>
  <c r="D1206" i="2"/>
  <c r="C1206" i="2"/>
  <c r="D161" i="2"/>
  <c r="C161" i="2"/>
  <c r="D1512" i="2"/>
  <c r="C1512" i="2"/>
  <c r="C523" i="2"/>
  <c r="C820" i="2"/>
  <c r="D797" i="2"/>
  <c r="C823" i="2"/>
  <c r="D784" i="2"/>
  <c r="C698" i="2" l="1"/>
  <c r="D698" i="2"/>
  <c r="C541" i="2"/>
  <c r="C685" i="2"/>
  <c r="D697" i="2"/>
  <c r="D779" i="2"/>
  <c r="I607" i="1"/>
  <c r="D803" i="2" s="1"/>
  <c r="C826" i="2"/>
  <c r="D541" i="2"/>
  <c r="D1495" i="2"/>
  <c r="C1495" i="2"/>
  <c r="K1080" i="1"/>
  <c r="D999" i="2"/>
  <c r="C999" i="2"/>
  <c r="D449" i="2"/>
  <c r="D1397" i="2"/>
  <c r="C1397" i="2"/>
  <c r="D1543" i="2"/>
  <c r="C1543" i="2"/>
  <c r="D1000" i="2"/>
  <c r="C1000" i="2"/>
  <c r="C981" i="2"/>
  <c r="D981" i="2"/>
  <c r="C983" i="2"/>
  <c r="D983" i="2"/>
  <c r="C827" i="2" l="1"/>
  <c r="D1502" i="2"/>
  <c r="C1502" i="2"/>
  <c r="C709" i="2"/>
  <c r="D709" i="2"/>
</calcChain>
</file>

<file path=xl/comments1.xml><?xml version="1.0" encoding="utf-8"?>
<comments xmlns="http://schemas.openxmlformats.org/spreadsheetml/2006/main">
  <authors>
    <author>Svein Opøien</author>
    <author>en fornøyd Microsoft Office-bruker</author>
    <author>Svein M. Opøien</author>
    <author>finsvo</author>
  </authors>
  <commentList>
    <comment ref="E169" authorId="0">
      <text>
        <r>
          <rPr>
            <b/>
            <sz val="8"/>
            <color indexed="81"/>
            <rFont val="Tahoma"/>
            <family val="2"/>
          </rPr>
          <t>Svein Opøien:</t>
        </r>
        <r>
          <rPr>
            <sz val="8"/>
            <color indexed="81"/>
            <rFont val="Tahoma"/>
            <family val="2"/>
          </rPr>
          <t xml:space="preserve">
kontrollformel</t>
        </r>
      </text>
    </comment>
    <comment ref="H179" authorId="0">
      <text>
        <r>
          <rPr>
            <b/>
            <sz val="8"/>
            <color indexed="81"/>
            <rFont val="Tahoma"/>
            <family val="2"/>
          </rPr>
          <t>Svein Opøien:</t>
        </r>
        <r>
          <rPr>
            <sz val="8"/>
            <color indexed="81"/>
            <rFont val="Tahoma"/>
            <family val="2"/>
          </rPr>
          <t xml:space="preserve">
kontrollformel</t>
        </r>
      </text>
    </comment>
    <comment ref="H323" authorId="0">
      <text>
        <r>
          <rPr>
            <b/>
            <sz val="8"/>
            <color indexed="81"/>
            <rFont val="Tahoma"/>
            <family val="2"/>
          </rPr>
          <t>Svein Opøien:</t>
        </r>
        <r>
          <rPr>
            <sz val="8"/>
            <color indexed="81"/>
            <rFont val="Tahoma"/>
            <family val="2"/>
          </rPr>
          <t xml:space="preserve">
Avvikskontroll
</t>
        </r>
      </text>
    </comment>
    <comment ref="H324" authorId="0">
      <text>
        <r>
          <rPr>
            <b/>
            <sz val="8"/>
            <color indexed="81"/>
            <rFont val="Tahoma"/>
            <family val="2"/>
          </rPr>
          <t>Svein Opøien:</t>
        </r>
        <r>
          <rPr>
            <sz val="8"/>
            <color indexed="81"/>
            <rFont val="Tahoma"/>
            <family val="2"/>
          </rPr>
          <t xml:space="preserve">
Avvikskontroll
</t>
        </r>
      </text>
    </comment>
    <comment ref="I585" authorId="0">
      <text>
        <r>
          <rPr>
            <b/>
            <sz val="8"/>
            <color indexed="81"/>
            <rFont val="Tahoma"/>
            <family val="2"/>
          </rPr>
          <t>Svein Opøien:</t>
        </r>
        <r>
          <rPr>
            <sz val="8"/>
            <color indexed="81"/>
            <rFont val="Tahoma"/>
            <family val="2"/>
          </rPr>
          <t xml:space="preserve">
Sumformel</t>
        </r>
      </text>
    </comment>
    <comment ref="K799" authorId="1">
      <text>
        <r>
          <rPr>
            <sz val="8"/>
            <color indexed="81"/>
            <rFont val="Tahoma"/>
            <family val="2"/>
          </rPr>
          <t>finsvo:
Utregnes automatisk, se formel</t>
        </r>
      </text>
    </comment>
    <comment ref="G1003" authorId="2">
      <text>
        <r>
          <rPr>
            <b/>
            <sz val="8"/>
            <color indexed="81"/>
            <rFont val="Tahoma"/>
            <family val="2"/>
          </rPr>
          <t>Svein M. Opøien:</t>
        </r>
        <r>
          <rPr>
            <sz val="8"/>
            <color indexed="81"/>
            <rFont val="Tahoma"/>
            <family val="2"/>
          </rPr>
          <t xml:space="preserve">
Formel. Ikke overskriv</t>
        </r>
      </text>
    </comment>
    <comment ref="H1003" authorId="2">
      <text>
        <r>
          <rPr>
            <b/>
            <sz val="8"/>
            <color indexed="81"/>
            <rFont val="Tahoma"/>
            <family val="2"/>
          </rPr>
          <t>Svein M. Opøien:</t>
        </r>
        <r>
          <rPr>
            <sz val="8"/>
            <color indexed="81"/>
            <rFont val="Tahoma"/>
            <family val="2"/>
          </rPr>
          <t xml:space="preserve">
Formel. Ikke overskriv</t>
        </r>
      </text>
    </comment>
    <comment ref="I1003" authorId="2">
      <text>
        <r>
          <rPr>
            <b/>
            <sz val="8"/>
            <color indexed="81"/>
            <rFont val="Tahoma"/>
            <family val="2"/>
          </rPr>
          <t>Svein M. Opøien:</t>
        </r>
        <r>
          <rPr>
            <sz val="8"/>
            <color indexed="81"/>
            <rFont val="Tahoma"/>
            <family val="2"/>
          </rPr>
          <t xml:space="preserve">
Formel. Ikke overskriv</t>
        </r>
      </text>
    </comment>
    <comment ref="J1003" authorId="2">
      <text>
        <r>
          <rPr>
            <b/>
            <sz val="8"/>
            <color indexed="81"/>
            <rFont val="Tahoma"/>
            <family val="2"/>
          </rPr>
          <t>Svein M. Opøien:</t>
        </r>
        <r>
          <rPr>
            <sz val="8"/>
            <color indexed="81"/>
            <rFont val="Tahoma"/>
            <family val="2"/>
          </rPr>
          <t xml:space="preserve">
Formel. Ikke overskriv.</t>
        </r>
      </text>
    </comment>
    <comment ref="I1137" authorId="0">
      <text>
        <r>
          <rPr>
            <b/>
            <sz val="8"/>
            <color indexed="81"/>
            <rFont val="Tahoma"/>
            <family val="2"/>
          </rPr>
          <t>NB!:
Her ligger en formel for avvikskontroll.</t>
        </r>
        <r>
          <rPr>
            <sz val="8"/>
            <color indexed="81"/>
            <rFont val="Tahoma"/>
            <family val="2"/>
          </rPr>
          <t xml:space="preserve">
</t>
        </r>
      </text>
    </comment>
    <comment ref="G1212" authorId="3">
      <text>
        <r>
          <rPr>
            <b/>
            <sz val="8"/>
            <color indexed="81"/>
            <rFont val="Tahoma"/>
            <family val="2"/>
          </rPr>
          <t>finsvo:</t>
        </r>
        <r>
          <rPr>
            <sz val="8"/>
            <color indexed="81"/>
            <rFont val="Tahoma"/>
            <family val="2"/>
          </rPr>
          <t xml:space="preserve">
Her ligger en kontrollformel</t>
        </r>
      </text>
    </comment>
    <comment ref="H1212" authorId="3">
      <text>
        <r>
          <rPr>
            <b/>
            <sz val="8"/>
            <color indexed="81"/>
            <rFont val="Tahoma"/>
            <family val="2"/>
          </rPr>
          <t>finsvo:</t>
        </r>
        <r>
          <rPr>
            <sz val="8"/>
            <color indexed="81"/>
            <rFont val="Tahoma"/>
            <family val="2"/>
          </rPr>
          <t xml:space="preserve">
Her ligger en kontrollformel</t>
        </r>
      </text>
    </comment>
    <comment ref="I1212" authorId="3">
      <text>
        <r>
          <rPr>
            <b/>
            <sz val="8"/>
            <color indexed="81"/>
            <rFont val="Tahoma"/>
            <family val="2"/>
          </rPr>
          <t>finsvo:</t>
        </r>
        <r>
          <rPr>
            <sz val="8"/>
            <color indexed="81"/>
            <rFont val="Tahoma"/>
            <family val="2"/>
          </rPr>
          <t xml:space="preserve">
Her ligger en kontrollformel</t>
        </r>
      </text>
    </comment>
    <comment ref="H1278" authorId="0">
      <text>
        <r>
          <rPr>
            <b/>
            <sz val="8"/>
            <color indexed="81"/>
            <rFont val="Tahoma"/>
            <family val="2"/>
          </rPr>
          <t>Svein Opøien:</t>
        </r>
        <r>
          <rPr>
            <sz val="8"/>
            <color indexed="81"/>
            <rFont val="Tahoma"/>
            <family val="2"/>
          </rPr>
          <t xml:space="preserve">
kobling. Ikke overskriv</t>
        </r>
      </text>
    </comment>
    <comment ref="H1279" authorId="0">
      <text>
        <r>
          <rPr>
            <b/>
            <sz val="8"/>
            <color indexed="81"/>
            <rFont val="Tahoma"/>
            <family val="2"/>
          </rPr>
          <t>Svein Opøien:</t>
        </r>
        <r>
          <rPr>
            <sz val="8"/>
            <color indexed="81"/>
            <rFont val="Tahoma"/>
            <family val="2"/>
          </rPr>
          <t xml:space="preserve">
kobling. Ikke overskriv</t>
        </r>
      </text>
    </comment>
    <comment ref="H1280" authorId="0">
      <text>
        <r>
          <rPr>
            <b/>
            <sz val="8"/>
            <color indexed="81"/>
            <rFont val="Tahoma"/>
            <family val="2"/>
          </rPr>
          <t>Svein Opøien:</t>
        </r>
        <r>
          <rPr>
            <sz val="8"/>
            <color indexed="81"/>
            <rFont val="Tahoma"/>
            <family val="2"/>
          </rPr>
          <t xml:space="preserve">
kobling. Ikke overskriv</t>
        </r>
      </text>
    </comment>
    <comment ref="H1289" authorId="0">
      <text>
        <r>
          <rPr>
            <b/>
            <sz val="8"/>
            <color indexed="81"/>
            <rFont val="Tahoma"/>
            <family val="2"/>
          </rPr>
          <t>Svein Opøien:</t>
        </r>
        <r>
          <rPr>
            <sz val="8"/>
            <color indexed="81"/>
            <rFont val="Tahoma"/>
            <family val="2"/>
          </rPr>
          <t xml:space="preserve">
kobling</t>
        </r>
      </text>
    </comment>
    <comment ref="H1290" authorId="0">
      <text>
        <r>
          <rPr>
            <b/>
            <sz val="8"/>
            <color indexed="81"/>
            <rFont val="Tahoma"/>
            <family val="2"/>
          </rPr>
          <t>Svein Opøien:</t>
        </r>
        <r>
          <rPr>
            <sz val="8"/>
            <color indexed="81"/>
            <rFont val="Tahoma"/>
            <family val="2"/>
          </rPr>
          <t xml:space="preserve">
kobling</t>
        </r>
      </text>
    </comment>
    <comment ref="H1291" authorId="0">
      <text>
        <r>
          <rPr>
            <b/>
            <sz val="8"/>
            <color indexed="81"/>
            <rFont val="Tahoma"/>
            <family val="2"/>
          </rPr>
          <t>Svein Opøien:</t>
        </r>
        <r>
          <rPr>
            <sz val="8"/>
            <color indexed="81"/>
            <rFont val="Tahoma"/>
            <family val="2"/>
          </rPr>
          <t xml:space="preserve">
kobling</t>
        </r>
      </text>
    </comment>
    <comment ref="K1292" authorId="0">
      <text>
        <r>
          <rPr>
            <b/>
            <sz val="8"/>
            <color indexed="81"/>
            <rFont val="Tahoma"/>
            <family val="2"/>
          </rPr>
          <t>Svein Opøien:</t>
        </r>
        <r>
          <rPr>
            <sz val="8"/>
            <color indexed="81"/>
            <rFont val="Tahoma"/>
            <family val="2"/>
          </rPr>
          <t xml:space="preserve">
Formel
Ikke skriv her.</t>
        </r>
      </text>
    </comment>
    <comment ref="K1303" authorId="0">
      <text>
        <r>
          <rPr>
            <b/>
            <sz val="8"/>
            <color indexed="81"/>
            <rFont val="Tahoma"/>
            <family val="2"/>
          </rPr>
          <t>Svein Opøien:</t>
        </r>
        <r>
          <rPr>
            <sz val="8"/>
            <color indexed="81"/>
            <rFont val="Tahoma"/>
            <family val="2"/>
          </rPr>
          <t xml:space="preserve">
Formel
Ikke skriv her.</t>
        </r>
      </text>
    </comment>
    <comment ref="G1335" authorId="0">
      <text>
        <r>
          <rPr>
            <b/>
            <sz val="8"/>
            <color indexed="81"/>
            <rFont val="Tahoma"/>
            <family val="2"/>
          </rPr>
          <t>Svein Opøien:</t>
        </r>
        <r>
          <rPr>
            <sz val="8"/>
            <color indexed="81"/>
            <rFont val="Tahoma"/>
            <family val="2"/>
          </rPr>
          <t xml:space="preserve">
kobling</t>
        </r>
      </text>
    </comment>
  </commentList>
</comments>
</file>

<file path=xl/comments2.xml><?xml version="1.0" encoding="utf-8"?>
<comments xmlns="http://schemas.openxmlformats.org/spreadsheetml/2006/main">
  <authors>
    <author>sveinopo</author>
  </authors>
  <commentList>
    <comment ref="B1229" authorId="0">
      <text>
        <r>
          <rPr>
            <b/>
            <sz val="8"/>
            <color indexed="81"/>
            <rFont val="Tahoma"/>
            <family val="2"/>
          </rPr>
          <t>sveinopo:</t>
        </r>
        <r>
          <rPr>
            <sz val="8"/>
            <color indexed="81"/>
            <rFont val="Tahoma"/>
            <family val="2"/>
          </rPr>
          <t xml:space="preserve">
Sum egne beboere fra tab. 3-1-B, fratrukket eventuelt. beboere i barneboliger/avlastningsboliger, sammenlignes med antall plasser i tab. 3-4</t>
        </r>
      </text>
    </comment>
  </commentList>
</comments>
</file>

<file path=xl/sharedStrings.xml><?xml version="1.0" encoding="utf-8"?>
<sst xmlns="http://schemas.openxmlformats.org/spreadsheetml/2006/main" count="4453" uniqueCount="1481">
  <si>
    <t>Antall med opphold på 3 måneder eller lengre</t>
  </si>
  <si>
    <t>2) Bystyrets mål er null.</t>
  </si>
  <si>
    <t xml:space="preserve">1) Jf tabell 1-4 - døgnovernatting etter oppholdslengde  </t>
  </si>
  <si>
    <t xml:space="preserve"> Ant. personer</t>
  </si>
  <si>
    <r>
      <t xml:space="preserve"> gjelder både med og uten kval.avtale</t>
    </r>
    <r>
      <rPr>
        <b/>
        <sz val="10"/>
        <rFont val="Times New Roman"/>
        <family val="1"/>
      </rPr>
      <t xml:space="preserve">  </t>
    </r>
    <r>
      <rPr>
        <b/>
        <sz val="10"/>
        <color indexed="12"/>
        <rFont val="Times New Roman"/>
        <family val="1"/>
      </rPr>
      <t xml:space="preserve"> 1)   2)</t>
    </r>
  </si>
  <si>
    <r>
      <t xml:space="preserve"> Ant. personer med oppholdslengde i døgnovernating på 3 måneder eller lengre</t>
    </r>
    <r>
      <rPr>
        <b/>
        <sz val="10"/>
        <rFont val="Times New Roman"/>
        <family val="1"/>
      </rPr>
      <t xml:space="preserve"> - </t>
    </r>
  </si>
  <si>
    <t xml:space="preserve">for hele </t>
  </si>
  <si>
    <t>året</t>
  </si>
  <si>
    <t xml:space="preserve">  Vedtatt     måltall  for i år</t>
  </si>
  <si>
    <t xml:space="preserve">Prognose  for hele      året </t>
  </si>
  <si>
    <t>langtidsopphold -rus</t>
  </si>
  <si>
    <t>Langtidsopphold - rus</t>
  </si>
  <si>
    <t>Rapporter tas direkte ut fra datavarehus.</t>
  </si>
  <si>
    <t>2) Boliger innenfor omsorg+ konseptet, dvs. minimum 50 samlokaliserte boliger med heldøgns vakttjeneste, aktivitetssenter og middagsservering syv dager i uken. (Byrådssak 243/09 Omsorgs + organisering og innhold, byrådssak 174/10 Forskrift om tildeling av bolig i omsorg+ i Oslo kommune)</t>
  </si>
  <si>
    <t>skal ikke registreres her, men i tabell 3-1-B</t>
  </si>
  <si>
    <t xml:space="preserve">Tallene skal være identiske med tallene i bydelens rapportering til Kostra/SSB </t>
  </si>
  <si>
    <t xml:space="preserve">Nevner = Totalt antall sosialhjelpsmottakere i bydelen i rapporteringsåret. </t>
  </si>
  <si>
    <t>Antall saker som er trukket</t>
  </si>
  <si>
    <t xml:space="preserve">  1) Gjennomsnittlig saksbehandlingstid hittil i år.</t>
  </si>
  <si>
    <t>Søknader og avslag på søknad om bolig i Omsorg+ i år</t>
  </si>
  <si>
    <t>Klager etter avslag på søknad om Omsorg+ i år</t>
  </si>
  <si>
    <t>Antall klager etter avslag på bolig i Omsorg+ 1)</t>
  </si>
  <si>
    <t>Antall klager etter avslag på bolig i Omsorg+ i år som fortsatt er under behandling i bydelen</t>
  </si>
  <si>
    <t xml:space="preserve">      er slik korreksjon ikke foretatt. (Inngår ikke i kriteriesystemet. Antall beboere i andre bydelers sykehjem i denne aldersgruppen er lavt)</t>
  </si>
  <si>
    <t xml:space="preserve"> SUM menn + kvinner</t>
  </si>
  <si>
    <t>Antall beboere 0-17 år</t>
  </si>
  <si>
    <t>Antall beboere 18-49 år</t>
  </si>
  <si>
    <t>Antall beboere 50-66 år</t>
  </si>
  <si>
    <t>Antall beboere 67-74 år</t>
  </si>
  <si>
    <t>Antall beboere 75-79 år</t>
  </si>
  <si>
    <t>Antall beboere 80-84 år</t>
  </si>
  <si>
    <t>Tidsbegrenset opphold</t>
  </si>
  <si>
    <t>Antall innvilgede søknader om sykehjemsplass</t>
  </si>
  <si>
    <t>Antall avslåtte søknader om sykehjemsplass</t>
  </si>
  <si>
    <t>Prosent innvilgede søknader</t>
  </si>
  <si>
    <t>Antall klager etter avslag på sykehjemsplass 1)</t>
  </si>
  <si>
    <t xml:space="preserve"> Antall vedtak omgjort av bydelen som følge av klage 2)</t>
  </si>
  <si>
    <t>Antall klager som er anket videre til Fylkesmannen 3)</t>
  </si>
  <si>
    <t>Antall vedtak omgjort av Fylkesmannen som følge av klage 4)</t>
  </si>
  <si>
    <t>Sum antall vedtak omgjort som følge av klage 5)</t>
  </si>
  <si>
    <t>Antall klager etter avslag på sykehjemsplass i år som fortsatt er under behandling i bydelen</t>
  </si>
  <si>
    <t>Antall klager etter avslag på sykehjemsplass i år som fortsatt er under behandling hos Fylkesmannen</t>
  </si>
  <si>
    <t xml:space="preserve">1) Bydelene bes om å rapportere for antall klager på avslag på søknad om sykehjemsplass i år. </t>
  </si>
  <si>
    <t xml:space="preserve">2) Bydelene bes om å rapportere for antall vedtak om avslag på søknad om sykehjemsplass som er omgjort av bydelen selv som følge av klage. </t>
  </si>
  <si>
    <t xml:space="preserve">3) Bydelene bes her om å rapportere antall klager på avslag om sykehjemsplass som søkeren har anket videre til Fylkesmannen. </t>
  </si>
  <si>
    <t xml:space="preserve">4) Bydelene bes om å rapportere antallet klager på avslag om sykehjemsplass der Fylkesmannen har omgjort vedtaket. </t>
  </si>
  <si>
    <t>Antall personer som har fått endelig avslag på søknad om langtidsopphold i sykehjem 1)</t>
  </si>
  <si>
    <t>Herav antall som har fått vedak om tidsbegrenset opphold i sykehjem</t>
  </si>
  <si>
    <t xml:space="preserve">Herav antall som har fått vedtak om kun hjemmesykepleie </t>
  </si>
  <si>
    <t>3-2-D Søknader og avslag på sykehjemsplass i år</t>
  </si>
  <si>
    <t>3-2-E Klager etter avslag på søknad om sykehjemsplass i år</t>
  </si>
  <si>
    <t>1-14-D Saksbehandling i saker etter Lov om pasientrettigheter § 4A-5</t>
  </si>
  <si>
    <t xml:space="preserve">Herav antall som har fått vedtak om plass i dagopphold i institusjon (vedtak hjemlet i Lov om helsetjenesten i kommunene) </t>
  </si>
  <si>
    <t>Herav antall som har fått vedtak om plass i dagsenter (ikke lovhjemlet vedtak)</t>
  </si>
  <si>
    <t>Herav antall som har fått andre tilbud (spesifiser under)</t>
  </si>
  <si>
    <t>Sum antall personer som har fått alternativt tilbud</t>
  </si>
  <si>
    <t>1) Antall avslag på søknad om sykehjemsplass minus antall avslag omgjørt som følge av klage</t>
  </si>
  <si>
    <t>Søknader og avslag på sykehjemsplass i år</t>
  </si>
  <si>
    <t>Tabell 3-2-D</t>
  </si>
  <si>
    <t>Klager etter avslag på søknad om sykehjemsplass i år</t>
  </si>
  <si>
    <t>Tabell 3-2-E</t>
  </si>
  <si>
    <t>Langtidsopphold</t>
  </si>
  <si>
    <t>Alternativt tilbud til personer som har fått avslag på søknad om langtidsopphold i sykehjem</t>
  </si>
  <si>
    <t>Tabell 3-2-F</t>
  </si>
  <si>
    <t>Tabell 1-14-D</t>
  </si>
  <si>
    <t>Antall vedtak fattet i år fordelt på:</t>
  </si>
  <si>
    <t>- medisinsk behandling</t>
  </si>
  <si>
    <t>- annen behandling/pleie</t>
  </si>
  <si>
    <t>- innleggelse eller tilbakeholdelse i institusjon</t>
  </si>
  <si>
    <t>Antall brukere vedtakene gjelder</t>
  </si>
  <si>
    <t>Antall underretning om vedtak som er sendt i kopi til helsetilsynet i fylket</t>
  </si>
  <si>
    <t>Antall vedtak som er påklaget av bruker/pårørende</t>
  </si>
  <si>
    <t>Antall vedtak som er overprøvd av helsetilsynet i fylket uten klage</t>
  </si>
  <si>
    <t xml:space="preserve">  - herav klienter 18-24 år,  øvrige</t>
  </si>
  <si>
    <t xml:space="preserve">  - herav klienter 25 år og eldre, øvrige</t>
  </si>
  <si>
    <t>bydelsnr.</t>
  </si>
  <si>
    <t xml:space="preserve">  Sum beboere i plasser som bydelen kjøper direkte</t>
  </si>
  <si>
    <t>Antall dager</t>
  </si>
  <si>
    <t>Saksbehandlingstid for søknad om institusjonsplass     2)</t>
  </si>
  <si>
    <t xml:space="preserve"> Tabell 3-2-C</t>
  </si>
  <si>
    <t>Saksbehandlingstid for søknad om praktisk bistand</t>
  </si>
  <si>
    <t>Saksbehandlingstid for søknad om hjemmesykepleie</t>
  </si>
  <si>
    <t>Iverksettingstid for vedtak om  praktisk bistand       2)</t>
  </si>
  <si>
    <t xml:space="preserve">Iverksettingstid for vedtak om hjemmesykepleie </t>
  </si>
  <si>
    <t xml:space="preserve">  2) Med fritt brukervalg for leverandør av hjemmetjenester vil også private leverandører ha ansvar for iverksettingstid for vedtak </t>
  </si>
  <si>
    <t xml:space="preserve"> om hjemmetjenester. Bydelene vil likevel ha et oppfølgingsansvar for iverksettelse av vedtakene, i tillegg til å ha ansvaret for  </t>
  </si>
  <si>
    <t xml:space="preserve"> iverksettingstid der kommunen ved bydelen er leverandør.</t>
  </si>
  <si>
    <t xml:space="preserve"> Sett inn et 1-tall i aktuell rute</t>
  </si>
  <si>
    <t>SUM Brukere av eldresentrene</t>
  </si>
  <si>
    <t>Inngåtte driftsavtaler Ja/Nei?</t>
  </si>
  <si>
    <t xml:space="preserve">  Tabell 1 - 14 - C</t>
  </si>
  <si>
    <t>Tabell 3 - 1 - D1</t>
  </si>
  <si>
    <t>Tabell 3 - 1 - D2</t>
  </si>
  <si>
    <t xml:space="preserve">   Sum </t>
  </si>
  <si>
    <t>Tall i kolonnen "herav antall med vedtak" benyttes i kriteriesystemet</t>
  </si>
  <si>
    <t>Kvalitetsmåling i hjemmetjenesten</t>
  </si>
  <si>
    <t xml:space="preserve">   Annet fagpersonell</t>
  </si>
  <si>
    <t>FUNKSJONSOMRÅDE 3 - PLEIE OG OMSORG</t>
  </si>
  <si>
    <t>FUNKSJONSOMRÅDE 1 - HELSE, SOSIAL OG NÆRMILJØ</t>
  </si>
  <si>
    <t xml:space="preserve">  Tabell 3 - 4</t>
  </si>
  <si>
    <t xml:space="preserve">  Tabell 3 - 6</t>
  </si>
  <si>
    <t xml:space="preserve">  Tabell 3 - 10</t>
  </si>
  <si>
    <t xml:space="preserve">  Tabell 3 - 11</t>
  </si>
  <si>
    <t xml:space="preserve">      er det korrigert for sykehjemsbeboere (grunnlagsdata benyttes i kriteriesystemet). For aldersgruppen &lt; 67 år </t>
  </si>
  <si>
    <t>Antall hittil i år</t>
  </si>
  <si>
    <t>Tabell 1-3 - B2 - Antall personer som har bostøtte</t>
  </si>
  <si>
    <t>x</t>
  </si>
  <si>
    <t>hittil i år</t>
  </si>
  <si>
    <t>hittil</t>
  </si>
  <si>
    <t>i år</t>
  </si>
  <si>
    <t>Anmeldte saker - urettmessig hevet sosialhjelp i år</t>
  </si>
  <si>
    <t>1. Antall meldinger sendt Fylkesmannen i år</t>
  </si>
  <si>
    <t>3. Antall nye personer i år som det er sendt meldinger om til fylkesmannen</t>
  </si>
  <si>
    <t>4. Antall godkjente vedtak fra fylkesmannen i år, fordelt på følgende:</t>
  </si>
  <si>
    <t>6. Antall nye personer i år som vedtakene omfatter</t>
  </si>
  <si>
    <t xml:space="preserve"> Barn i åpen barnehage per 15.12.</t>
  </si>
  <si>
    <t>Helsestasjon for ungdom - tjenesteproduksjon</t>
  </si>
  <si>
    <t>3. Ungdomssentre med høyere aldersgrense enn 18 år:</t>
  </si>
  <si>
    <t>Antall saker</t>
  </si>
  <si>
    <t xml:space="preserve"> 1. Antall mottatte søknader </t>
  </si>
  <si>
    <t xml:space="preserve"> 2. Antall behandlede søknader…</t>
  </si>
  <si>
    <t xml:space="preserve"> 3.Herav antall behandlet innen 1 mnd.  1)</t>
  </si>
  <si>
    <t>4. Andel behandlet innen 1 mnd.</t>
  </si>
  <si>
    <t xml:space="preserve"> 5. Antall innvilget lån</t>
  </si>
  <si>
    <t xml:space="preserve"> 6. Antall avslåtte søknader</t>
  </si>
  <si>
    <t>Husstander gitt finansiering til utbedring av bolig gjennom Husbanken</t>
  </si>
  <si>
    <t xml:space="preserve">Sum </t>
  </si>
  <si>
    <t>50 %-betaling pr. md.  (3. barn):</t>
  </si>
  <si>
    <t>E-postadresse:</t>
  </si>
  <si>
    <t>1-1-B SMITTEVERN FOR HELE BEFOLKNINGEN (KOSTRA 233)</t>
  </si>
  <si>
    <t>Helsesøstre</t>
  </si>
  <si>
    <t>Annet fagpersonell</t>
  </si>
  <si>
    <t>1-3-B2 ANTALL PERSONER SOM HAR BOSTØTTE</t>
  </si>
  <si>
    <t xml:space="preserve">  -  b) - herav med LAR-behandling (legemiddelassistert rehabilitering)</t>
  </si>
  <si>
    <t xml:space="preserve">  -  c) - herav med overvekt av psykiske lidelser</t>
  </si>
  <si>
    <t>kontrollsum</t>
  </si>
  <si>
    <t>1-3-B1 SAKSBEHANDLINGSTID - BISTAND TIL BOLIG</t>
  </si>
  <si>
    <t>1-14-A HMS TRUSLER OG VOLD</t>
  </si>
  <si>
    <t xml:space="preserve">  Sum beboere i utenbys plasser i regi av bydelen selv:</t>
  </si>
  <si>
    <t xml:space="preserve"> 2) Hvis for eksempel plasser i utlandet er kjøpt via en annen kommune i Norge, redegjør under kommentarer nedenfor.</t>
  </si>
  <si>
    <t>Komm.-/</t>
  </si>
  <si>
    <t>1) Sett inn tallet 1 pr. klubb, slik at "Excel" kan summere antall klubber i bydelen</t>
  </si>
  <si>
    <t xml:space="preserve">   Helsesøstre</t>
  </si>
  <si>
    <t>Internkontroll i sosial- og helsetjenesten</t>
  </si>
  <si>
    <t>Har kvalitetsrevisjonen avdekket større avvik?</t>
  </si>
  <si>
    <t>Sum barn 6 år- ikke-kommunale</t>
  </si>
  <si>
    <t>2) Med fast bruker forstås det som er sammenlignbart med tidligere medlemslister. Dette som et uttrykk for hvor mange en</t>
  </si>
  <si>
    <t>Antall konsul-tasjoner  1)</t>
  </si>
  <si>
    <t>Brukerundersøkelse</t>
  </si>
  <si>
    <t>Andel fornøyde *) brukere i %</t>
  </si>
  <si>
    <t>Angi tidspunkt for når måling ble gjennomført (skriv slik: 11/00):</t>
  </si>
  <si>
    <t xml:space="preserve"> 1) Alle konsultasjoner telles: Dersom ungdommen har samtaler med helsesøster og lege/annen fagperson</t>
  </si>
  <si>
    <t xml:space="preserve"> - i barneboliger/avlastningsboliger</t>
  </si>
  <si>
    <t xml:space="preserve">  Tabell 3 - 1 - B </t>
  </si>
  <si>
    <t>Tabell 3 - 14 - C - Organisering av seniorveiledertjeneste    1)</t>
  </si>
  <si>
    <t xml:space="preserve"> heldagsopphold (41t +) med kommunale opptak).</t>
  </si>
  <si>
    <t xml:space="preserve">  HUSK Å KVALITETSSIKRE TALLENE. Tabellen benyttes til beregning av dekningsgrader for den enkelte bydel.</t>
  </si>
  <si>
    <t xml:space="preserve">  Data kan hentes fra SATS</t>
  </si>
  <si>
    <t>Sum barn 0 år - kommunale</t>
  </si>
  <si>
    <t>Sum barn 1-2 år - kommunale</t>
  </si>
  <si>
    <t>Sum barn 3-5 år - kommunale</t>
  </si>
  <si>
    <t>Sum barn 6 år- kommunale</t>
  </si>
  <si>
    <t>INTRO</t>
  </si>
  <si>
    <t>- herav beboere med omsorg+ bolig 2)</t>
  </si>
  <si>
    <t>Antall ved periodeslutt</t>
  </si>
  <si>
    <t>Deltakere i INTRO</t>
  </si>
  <si>
    <t xml:space="preserve"> - § 4A – 5, Bokstav a - skadeavvergende tiltak</t>
  </si>
  <si>
    <t xml:space="preserve"> - § 4A – 5, Bokstav b - planlagte skadeavvergende tiltak</t>
  </si>
  <si>
    <t xml:space="preserve"> - § 4A – 5, Bokstav c - omsorgstiltak</t>
  </si>
  <si>
    <t xml:space="preserve">  - § 4A - 6 - mekaniske tvangsmidler som hindrer tjenestemottakerens bevegelsesfrihet</t>
  </si>
  <si>
    <t>1-14-C SAKSBEHANDLING I SAKER ETTER LOV OM SOSIALTJENESTER Kap. 4 A, § 4 A</t>
  </si>
  <si>
    <t xml:space="preserve"> - mekaniske tvangsmidler som hindrer tjenestemottakerens bevegelsesfrihet</t>
  </si>
  <si>
    <t xml:space="preserve">Antall personer som venter på fast plass i </t>
  </si>
  <si>
    <t>ventet på</t>
  </si>
  <si>
    <t xml:space="preserve"> b) I andre typer institusjoner (aldershjem, sykehus med mer) </t>
  </si>
  <si>
    <t>I andre typer institusjoner</t>
  </si>
  <si>
    <t xml:space="preserve">   Saksbehandling i saker etter helse- og omsorgstjenensteloven §9-5 og §9-6 </t>
  </si>
  <si>
    <t xml:space="preserve"> - § 9-5, Bokstav a - skadeavvergende tiltak</t>
  </si>
  <si>
    <t xml:space="preserve"> - § 9-5, Bokstav b - planlagte skadeavvergende tiltak</t>
  </si>
  <si>
    <t xml:space="preserve"> - § 9-5, Bokstav c - omsorgstiltak</t>
  </si>
  <si>
    <t xml:space="preserve">  - § 9-6 - mekaniske tvangsmidler som hindrer tjenestemottakerens bevegelsesfrihet</t>
  </si>
  <si>
    <t>Saksbehandling i saker etter Lov om pasient og brukerrettigheter § 4A-5</t>
  </si>
  <si>
    <t>Tabell 02.07. Kriteriebefolkningen i bydelene etter alder per 1.1.2013*</t>
  </si>
  <si>
    <t>I alt</t>
  </si>
  <si>
    <t>0 år</t>
  </si>
  <si>
    <t>1-5 år</t>
  </si>
  <si>
    <t>6-12 år</t>
  </si>
  <si>
    <t>13-15 år</t>
  </si>
  <si>
    <t>16-17 år</t>
  </si>
  <si>
    <t>18-19 år</t>
  </si>
  <si>
    <t xml:space="preserve">   20-24 år</t>
  </si>
  <si>
    <t xml:space="preserve">   25-29 år</t>
  </si>
  <si>
    <t xml:space="preserve">   30-39 år</t>
  </si>
  <si>
    <t xml:space="preserve">   40-49 år</t>
  </si>
  <si>
    <t xml:space="preserve">   50-66 år</t>
  </si>
  <si>
    <t>Oslo i alt</t>
  </si>
  <si>
    <t>01 Gamle Oslo</t>
  </si>
  <si>
    <t>02 Grünerløkka</t>
  </si>
  <si>
    <t>03 Sagene</t>
  </si>
  <si>
    <t>04 St.Hanshaugen</t>
  </si>
  <si>
    <t>05 Frogner</t>
  </si>
  <si>
    <t>06 Ullern</t>
  </si>
  <si>
    <t>07 Vestre Aker</t>
  </si>
  <si>
    <t>08 Nordre Aker</t>
  </si>
  <si>
    <t>09 Bjerke</t>
  </si>
  <si>
    <t>10 Grorud</t>
  </si>
  <si>
    <t>11 Stovner</t>
  </si>
  <si>
    <t>12 Alna</t>
  </si>
  <si>
    <t>13 Østensjø</t>
  </si>
  <si>
    <t>14 Nordstrand</t>
  </si>
  <si>
    <t>15 Søndre Nordstrand</t>
  </si>
  <si>
    <t xml:space="preserve">      Uten registrert adresse</t>
  </si>
  <si>
    <t>* I aldersgruppene over 66 år er institusjonsbeboere i andre bydeler og kommuner tilbakeført til den bydelen som betaler for dem. (Herav 106 utenbys bosatte institusjonsbeboere)</t>
  </si>
  <si>
    <t>Kilde:Statistisk sentralbyrå/Oslo kommune, Bydelsstatistikken</t>
  </si>
  <si>
    <t xml:space="preserve">      Benytt tall fra tabellen som er lagt ved på egen arkfane; "Befolkning pr. 1.1.2013"</t>
  </si>
  <si>
    <t>Korttidsopphold (eksklusive korttidsopphold for rehabilitering)</t>
  </si>
  <si>
    <t>Korttidsopphold for rehabilitering</t>
  </si>
  <si>
    <t>Langtidsopphold - ordinært</t>
  </si>
  <si>
    <t>Langtidsopphold -  skjermet enhet for demens</t>
  </si>
  <si>
    <t>Langtidsopphold -  forsterket  (psykiatri, rus)</t>
  </si>
  <si>
    <t>Langtidsopphold forsterket - annet</t>
  </si>
  <si>
    <t>Langtidsopphold -  spesial (særskilt inngåtte kontrakter om enkeltkjøp)</t>
  </si>
  <si>
    <t>Opphold i plass for for lindrende behandling</t>
  </si>
  <si>
    <t>Opphold i MRSA avdeling</t>
  </si>
  <si>
    <t>Opphold i andre boformer med heldøgns omsorg (og evt. pleie)</t>
  </si>
  <si>
    <t>Langtidsopphold i aldershjem</t>
  </si>
  <si>
    <t>Opphold i barne og avlastningsbolig</t>
  </si>
  <si>
    <t>Opphold i barneboliger og avlastningsboliger skal med.</t>
  </si>
  <si>
    <t>Kommentar:</t>
  </si>
  <si>
    <t>Herav antall  utført av private leverandører</t>
  </si>
  <si>
    <t xml:space="preserve">  Tabell 3 - 8 - A</t>
  </si>
  <si>
    <t xml:space="preserve">vedtaks- </t>
  </si>
  <si>
    <t>timer</t>
  </si>
  <si>
    <t>2) Oppgi gjennomsnittlig antall plasser til disposisjon i 2013 basert på registreringer 1., 2. og 3 tertial.</t>
  </si>
  <si>
    <t>Dagsenter/dagtilbud (sumformel) 2)</t>
  </si>
  <si>
    <t>Benytt obligatorisk veileder for uttak av tall til 3. tertial 2013 (årsstatistikk) fra Gerica. Oppdatert 31.12.2013</t>
  </si>
  <si>
    <t>Søkere uten tilbud som ønsker plass innen 31.12. 2013</t>
  </si>
  <si>
    <t>Søkere uten tilbud som ønsker plass etter 31.12. 2013</t>
  </si>
  <si>
    <t xml:space="preserve">Plasser kjøpt utenbys i regi av bydelen selv (institusjonens navn, én rad pr. inst.):  </t>
  </si>
  <si>
    <t>vedtak 2)</t>
  </si>
  <si>
    <t xml:space="preserve"> 1)  Samlet antall liggedøgn for utskrivningsklare pasienter totalt i 2013, både med og uten betalingsplikt. Bruk tallene </t>
  </si>
  <si>
    <t xml:space="preserve"> 2)  Samlet antall utskrivningsklare pasienter totalt i 2013, både med og uten betalingsplikt. Bruk tallene som </t>
  </si>
  <si>
    <t>som HEL har tatt ut fra Gerica over antall liggedøgn fordelt på somatisk og psykiatrisk sykehus.</t>
  </si>
  <si>
    <t>HEL har tatt ut fra Gerica over antall meldt utskrivningsklar fordelt på somatisk og psykiatrisk sykehus.</t>
  </si>
  <si>
    <t>Tabell 2 - 4 - 2 - Barn under tiltak i barnevernet etter alder og type tiltak, pr. 31.12. og  for hele året   1)</t>
  </si>
  <si>
    <t>Sum alle</t>
  </si>
  <si>
    <t>Sum hele året</t>
  </si>
  <si>
    <t>0 - 5 år</t>
  </si>
  <si>
    <t>6 - 12 år</t>
  </si>
  <si>
    <t>13 - 17 år</t>
  </si>
  <si>
    <t>18 år +</t>
  </si>
  <si>
    <t>1. Barn med tiltak i barnevernet i alt jf 2-4-1, pkt. 1+2</t>
  </si>
  <si>
    <t>1.1 Av pkt. 1, ant. barn med tiltak - ikke plasserte, jf 2-4-1, pkt. 1</t>
  </si>
  <si>
    <t xml:space="preserve"> - herav innvandrerbarn</t>
  </si>
  <si>
    <t>1.1.1 Av pkt. 1.1, Barn i foreldre/barn plasser</t>
  </si>
  <si>
    <t xml:space="preserve"> - antall oppholdsdøgn i fooreldre/barn institusjoner</t>
  </si>
  <si>
    <t>1.2  Av pkt. 1, antall barn i fosterhjem</t>
  </si>
  <si>
    <t xml:space="preserve"> - antall oppholdsdøgn i fosterhjem totalt</t>
  </si>
  <si>
    <t>1.3  Av pkt. 1, antall barn i familiehjem</t>
  </si>
  <si>
    <t xml:space="preserve"> - antall oppholdsdøgn i familiehjem totalt</t>
  </si>
  <si>
    <t>1.4  Av pkt. 1, antall barn i beredskapshjem</t>
  </si>
  <si>
    <t xml:space="preserve"> - antall oppholdsdøgn i beredskapshjem totalt</t>
  </si>
  <si>
    <t>1.5  Av pkt. 1, antall barn i institusjon</t>
  </si>
  <si>
    <t xml:space="preserve"> - antall oppholdsdøgn i institusjon totalt</t>
  </si>
  <si>
    <t>1.6  Av pkt. 1, antall barn i hybel o.a.</t>
  </si>
  <si>
    <t xml:space="preserve"> - antall oppholdsdøgn i hybel o.a. totalt</t>
  </si>
  <si>
    <t>KONTROLLSUM pkt. 1.1 - 1.6</t>
  </si>
  <si>
    <t>Avvikskontroll</t>
  </si>
  <si>
    <t>Kontrollformel "Sum pr. 31.12"</t>
  </si>
  <si>
    <t>Kontrollformel "Sum hele året"</t>
  </si>
  <si>
    <r>
      <t>Det ikke mulig å ta ut tall til tabell 2-4-2 fra Datavarehuset.</t>
    </r>
    <r>
      <rPr>
        <b/>
        <sz val="9"/>
        <color indexed="12"/>
        <rFont val="Times New Roman"/>
        <family val="1"/>
      </rPr>
      <t xml:space="preserve"> </t>
    </r>
    <r>
      <rPr>
        <b/>
        <sz val="9"/>
        <rFont val="Times New Roman"/>
        <family val="1"/>
      </rPr>
      <t xml:space="preserve">Bydelene må hente rapporter fra Familia til tabell 2-4-2 og fylle tallene inn i tabellen </t>
    </r>
  </si>
  <si>
    <t xml:space="preserve">under. </t>
  </si>
  <si>
    <t>Antall 3. tertial</t>
  </si>
  <si>
    <t>i 3. tert.</t>
  </si>
  <si>
    <r>
      <t xml:space="preserve">Gj.snitt pr måned i 3. tert.   </t>
    </r>
    <r>
      <rPr>
        <b/>
        <sz val="10"/>
        <color indexed="12"/>
        <rFont val="Times New Roman"/>
        <family val="1"/>
      </rPr>
      <t>2)</t>
    </r>
  </si>
  <si>
    <t>3) Summen for hittil i år deles med: 12</t>
  </si>
  <si>
    <t>Antall barn/skjema private bh</t>
  </si>
  <si>
    <t>Antall barn/skjema kommunale bh</t>
  </si>
  <si>
    <t>Saksbehandlingstid - klager etter avslag på søknad om sykehjemsplass i år</t>
  </si>
  <si>
    <t>Saksbehandlingstid fra mottatt klage til nytt vedtak er fattet i bydelen</t>
  </si>
  <si>
    <t>Saksbehandlingstid fra motatt klage til saken er avgjort hos Fylkesmannen</t>
  </si>
  <si>
    <t>Antall skolestartere i kommunale barnehager i bydelen</t>
  </si>
  <si>
    <t>Antall skolestartere i private barnehager i bydelen</t>
  </si>
  <si>
    <t>Antall skjema fra kommunale bh til skole</t>
  </si>
  <si>
    <t>Antall skjema fra private bh til skole</t>
  </si>
  <si>
    <t>Andel skjema sendt fra private bh</t>
  </si>
  <si>
    <t>Andel skjema sendt fra kommunale bh</t>
  </si>
  <si>
    <t>3-2-G Alternativt tilbud til personer som har fått avslag på søknad om langtidsopphold i sykehjem</t>
  </si>
  <si>
    <t>Tabell 3-2-E-1</t>
  </si>
  <si>
    <t>Saksbehandlingstid fra mottatt klage til saken er avgjort hos Fylkesmannen</t>
  </si>
  <si>
    <t>Saksbehandlingstid fra mottatt klage til nytt vedtak er fattet i bydelen, gitt medhold</t>
  </si>
  <si>
    <t>Saksbehandlingstid - ferdigbehandlede klager etter avslag på søknad om sykehjemsplass i år</t>
  </si>
  <si>
    <t xml:space="preserve">1-7 SAKSBEHANDLINGSTID VED SOSIALSENTRENE I PERIODEN </t>
  </si>
  <si>
    <t>1-6 BYDELENS OPPFØLGING AV PERSONER I PRIVATE DØGNOVERNATTINGSTILBUD. ANTALL PERSONER SOM ER I TILBUDET PR. dato.</t>
  </si>
  <si>
    <t>1-8 BEHANDLINGSTID FOR KLAGESAKER TIL FYLKESMANNEN I PERIODEN .</t>
  </si>
  <si>
    <r>
      <t xml:space="preserve">Antall deltakere i Introduksjonsprogrammet </t>
    </r>
    <r>
      <rPr>
        <b/>
        <vertAlign val="superscript"/>
        <sz val="10"/>
        <rFont val="Times New Roman"/>
        <family val="1"/>
      </rPr>
      <t>1)</t>
    </r>
    <r>
      <rPr>
        <b/>
        <sz val="10"/>
        <rFont val="Times New Roman"/>
        <family val="1"/>
      </rPr>
      <t xml:space="preserve"> pr dato.</t>
    </r>
  </si>
  <si>
    <t>Antall i permisjon fra  Introduksjonsprogrammet  pr dato.</t>
  </si>
  <si>
    <r>
      <t xml:space="preserve">Antall deltakere i Ny Sjanse </t>
    </r>
    <r>
      <rPr>
        <b/>
        <vertAlign val="superscript"/>
        <sz val="10"/>
        <rFont val="Times New Roman"/>
        <family val="1"/>
      </rPr>
      <t xml:space="preserve">1) </t>
    </r>
    <r>
      <rPr>
        <b/>
        <sz val="10"/>
        <rFont val="Times New Roman"/>
        <family val="1"/>
      </rPr>
      <t>pr dato.</t>
    </r>
  </si>
  <si>
    <r>
      <t xml:space="preserve">Aktivisering i KOMMUNALE tiltak av mottakere av økonomisk sosialhjelp som </t>
    </r>
    <r>
      <rPr>
        <b/>
        <u/>
        <sz val="10"/>
        <rFont val="Times New Roman"/>
        <family val="1"/>
      </rPr>
      <t>ikke er deltakere i KVP, Intro eller Ny Sjanse</t>
    </r>
    <r>
      <rPr>
        <b/>
        <sz val="10"/>
        <rFont val="Times New Roman"/>
        <family val="1"/>
      </rPr>
      <t xml:space="preserve">. Antall mottakere som pr dato er aktivisert. </t>
    </r>
    <r>
      <rPr>
        <b/>
        <vertAlign val="superscript"/>
        <sz val="10"/>
        <rFont val="Times New Roman"/>
        <family val="1"/>
      </rPr>
      <t>1)</t>
    </r>
  </si>
  <si>
    <r>
      <t>1-15-</t>
    </r>
    <r>
      <rPr>
        <b/>
        <sz val="10"/>
        <color indexed="10"/>
        <rFont val="Times New Roman"/>
        <family val="1"/>
      </rPr>
      <t>A</t>
    </r>
    <r>
      <rPr>
        <b/>
        <sz val="10"/>
        <rFont val="Times New Roman"/>
        <family val="1"/>
      </rPr>
      <t xml:space="preserve"> BRUK AV INDIVIDUELL PLAN (IP) PR. dato FOR KLIENTER MED BEHOV FOR LANGVARIG OG KOORDINERTE TJENESTER</t>
    </r>
  </si>
  <si>
    <t>xxxxxxx</t>
  </si>
  <si>
    <t>Ant. liggedøgn tot. for alle beboere som har avsluttet sitt opphold hittil i år 2)</t>
  </si>
  <si>
    <t xml:space="preserve"> Merknad til tabellene 1-7 og 1-8</t>
  </si>
  <si>
    <t xml:space="preserve"> Tabellene tilsvarer bydelenes tilbakemelding til Fylkesmannen.</t>
  </si>
  <si>
    <t>Tabell 1-10-B       Antall deltakere i Jobbsjansen 1) pr. 31.12.</t>
  </si>
  <si>
    <t>1) Omfatter det tidligere "Ny sjanse". Ikke alle bydeler har "Jobbsjansen".</t>
  </si>
  <si>
    <t>Deltakere i             Jobb-sjansen</t>
  </si>
  <si>
    <r>
      <t xml:space="preserve">Mottakere av økonomisk sosialhjelp </t>
    </r>
    <r>
      <rPr>
        <b/>
        <u/>
        <sz val="10"/>
        <color indexed="8"/>
        <rFont val="Times New Roman"/>
        <family val="1"/>
      </rPr>
      <t>som ikke er deltakere i KVP, Intro eller Jobbsjansen</t>
    </r>
    <r>
      <rPr>
        <b/>
        <sz val="10"/>
        <color indexed="8"/>
        <rFont val="Times New Roman"/>
        <family val="1"/>
      </rPr>
      <t xml:space="preserve"> men som er i aktivisering</t>
    </r>
  </si>
  <si>
    <t>Aktivisering i KOMMUNALE tiltak av mottakere av økonomisk sosialhjelp som ikke er deltakere i KVP, Intro eller Jobbsjansen. Antall mottakere som pr 31.12. er aktivisert. 1)</t>
  </si>
  <si>
    <t>Resultat for deltakere som avsluttet Jobbsjansen i perioden 01.01.-31.12.    1)</t>
  </si>
  <si>
    <t xml:space="preserve">  De øvrige virksomhetene (alle typer) i bydelen</t>
  </si>
  <si>
    <t xml:space="preserve">  Tabell 1 - 14 - A2</t>
  </si>
  <si>
    <t xml:space="preserve">  Sosialtjenesten i NAV</t>
  </si>
  <si>
    <t>Gjennomsnitt pr. mnd. i perioden</t>
  </si>
  <si>
    <t xml:space="preserve">Sum alle </t>
  </si>
  <si>
    <t>ronny.jenserud@bal.oslo.kommune.no</t>
  </si>
  <si>
    <t>Utfylling av data er utført av:</t>
  </si>
  <si>
    <t>Telefon:</t>
  </si>
  <si>
    <t>23 47 99 67</t>
  </si>
  <si>
    <t>BYDELSNR:</t>
  </si>
  <si>
    <t>BYDEL:</t>
  </si>
  <si>
    <t>Alna</t>
  </si>
  <si>
    <t>Ronny Jenserud, spesialkonsulent</t>
  </si>
  <si>
    <t>Fagertun</t>
  </si>
  <si>
    <t>Valstad</t>
  </si>
  <si>
    <t>Søster Ninas</t>
  </si>
  <si>
    <t>Jødisk - aldershjem</t>
  </si>
  <si>
    <t>Grefsenlia</t>
  </si>
  <si>
    <t>BOI</t>
  </si>
  <si>
    <t>Furukollen</t>
  </si>
  <si>
    <t>Hennum</t>
  </si>
  <si>
    <t>Høyenhall</t>
  </si>
  <si>
    <t>Nøstret</t>
  </si>
  <si>
    <t>Røysumtunet</t>
  </si>
  <si>
    <t>Sjåstad</t>
  </si>
  <si>
    <t>Skjeggerud</t>
  </si>
  <si>
    <t>Skjellfoss</t>
  </si>
  <si>
    <t>Torsrud</t>
  </si>
  <si>
    <t>Ås avlastning</t>
  </si>
  <si>
    <r>
      <t xml:space="preserve"> I  rehabiliterings- og omsorgsinstitusjon     </t>
    </r>
    <r>
      <rPr>
        <b/>
        <sz val="10"/>
        <color indexed="12"/>
        <rFont val="Times New Roman"/>
        <family val="1"/>
      </rPr>
      <t xml:space="preserve"> 3)</t>
    </r>
  </si>
  <si>
    <r>
      <t xml:space="preserve">  Antall personer som har fått ett eller flere tilbud    </t>
    </r>
    <r>
      <rPr>
        <b/>
        <sz val="10"/>
        <color indexed="12"/>
        <rFont val="Times New Roman"/>
        <family val="1"/>
      </rPr>
      <t xml:space="preserve"> 4)</t>
    </r>
  </si>
  <si>
    <r>
      <t xml:space="preserve"> 3.Herav antall behandlet innen 1 mnd. </t>
    </r>
    <r>
      <rPr>
        <b/>
        <sz val="10"/>
        <color indexed="12"/>
        <rFont val="Times New Roman"/>
        <family val="1"/>
      </rPr>
      <t xml:space="preserve"> 1)</t>
    </r>
  </si>
  <si>
    <r>
      <t xml:space="preserve"> 9. Herav antall behandlet innen 3 mnd. </t>
    </r>
    <r>
      <rPr>
        <b/>
        <sz val="10"/>
        <rFont val="Times New Roman"/>
        <family val="1"/>
      </rPr>
      <t xml:space="preserve"> </t>
    </r>
    <r>
      <rPr>
        <b/>
        <sz val="10"/>
        <color indexed="12"/>
        <rFont val="Times New Roman"/>
        <family val="1"/>
      </rPr>
      <t>1)</t>
    </r>
  </si>
  <si>
    <t xml:space="preserve">  Ant. klienter med vedtak som ikke har mottatt øk. sos. hjelp.</t>
  </si>
  <si>
    <t>1) Kr pr. klient m/øk. støtte. / 2) stønadslengde i måneder (en desimal)</t>
  </si>
  <si>
    <t>1)  Med trussel menes et verbalt angrep eller handling mot en person i den hensikt å skremme eller skade personen.</t>
  </si>
  <si>
    <t>Ledelse  2)</t>
  </si>
  <si>
    <t xml:space="preserve"> 2) Her føres opp ledere med budsjett-/personal-/fagansvar. Kun faglig lederansvar rapporteres under det enkelte fagmrådet.</t>
  </si>
  <si>
    <t xml:space="preserve">  Tabell 2B - 1 - A</t>
  </si>
  <si>
    <t xml:space="preserve">  Tabell 2B - 1 - B</t>
  </si>
  <si>
    <t>Tabell 2B - 1 - C</t>
  </si>
  <si>
    <t xml:space="preserve">   samt plasser utenbys som bydeler kjøper direkte.</t>
  </si>
  <si>
    <t>Komm.</t>
  </si>
  <si>
    <t>nr.</t>
  </si>
  <si>
    <t xml:space="preserve"> Sum beboere i utenbys plasser i regi av SYE: </t>
  </si>
  <si>
    <t xml:space="preserve"> Antall mottakere 0-49 år</t>
  </si>
  <si>
    <t xml:space="preserve">   omsorgstjenester, som det kan kreves vederlag for opphold i institusjon etter vederlagsforskriften</t>
  </si>
  <si>
    <t xml:space="preserve"> 2)  Bare psykisk utviklingshemmede med vedtak om tjenester hjemlet i lov om kommunale helse- og omsorgstjenester.</t>
  </si>
  <si>
    <t>Sum saker behandlet administrativt</t>
  </si>
  <si>
    <t xml:space="preserve">1) Saksbehandlingstiden er å regne tiden fra dato søknad er levert til dato vedtak er fattet. </t>
  </si>
  <si>
    <t xml:space="preserve"> Antall saker </t>
  </si>
  <si>
    <t xml:space="preserve"> 1) Med behandlingstid menes tiden fra klagen sendes fra klienten til bydelen og til bydelen sender </t>
  </si>
  <si>
    <t xml:space="preserve">     klagen videre til Fylkesmannen.</t>
  </si>
  <si>
    <t>xxxx</t>
  </si>
  <si>
    <t>SUM</t>
  </si>
  <si>
    <t>Kort-</t>
  </si>
  <si>
    <t>Gjennomsnittlig ventetid i dager for fast plass i sykehjem</t>
  </si>
  <si>
    <t xml:space="preserve">Antall </t>
  </si>
  <si>
    <t>Er ikke etablert</t>
  </si>
  <si>
    <t>Er til-knyttet eldre-senteret</t>
  </si>
  <si>
    <t>Er til-knyttet hjemme-tjenesten</t>
  </si>
  <si>
    <t>2)  Med vold menes enhver fysisk eller psykisk skade på en person. Vold er også skadeverk på inventar og utstyr.</t>
  </si>
  <si>
    <t xml:space="preserve">           </t>
  </si>
  <si>
    <t xml:space="preserve">  Antall</t>
  </si>
  <si>
    <t>Er nødvendige tiltak i henhold til kartleggingen vedtatt iverksatt?</t>
  </si>
  <si>
    <t>Ja/Nei</t>
  </si>
  <si>
    <t>Sum klagesaker til Fylkesmannen</t>
  </si>
  <si>
    <t>Menn</t>
  </si>
  <si>
    <t>MÅLTALL OG PROGNOSER</t>
  </si>
  <si>
    <t xml:space="preserve">                                          </t>
  </si>
  <si>
    <t>FUNKSJONSOMRÅDE 1</t>
  </si>
  <si>
    <t>HELSE, SOSIAL OG NÆRMILJØ</t>
  </si>
  <si>
    <t xml:space="preserve">Tabell  P - 1 - 3 - B    Saksbehandlingstid  - bistand til bolig </t>
  </si>
  <si>
    <t>Prognose for hele året</t>
  </si>
  <si>
    <t>Avvik prognose - måltall</t>
  </si>
  <si>
    <t>Andel søknad om finansiering til kjøp av bolig behandlet innen 1 mnd.</t>
  </si>
  <si>
    <t>Andel søknad om kommunal bolig behandlet innen 3 mnd.</t>
  </si>
  <si>
    <t>Andel innvilget kommunal bolig effektuert innen 6 mnd.</t>
  </si>
  <si>
    <t>Kommentar til prognosen:</t>
  </si>
  <si>
    <t xml:space="preserve"> Tabell P - 1-5</t>
  </si>
  <si>
    <r>
      <t xml:space="preserve"> Bruk av døgnovernattingstilbud </t>
    </r>
    <r>
      <rPr>
        <b/>
        <u/>
        <sz val="10"/>
        <rFont val="Times New Roman"/>
        <family val="1"/>
      </rPr>
      <t>uten</t>
    </r>
  </si>
  <si>
    <t>Vedtatt</t>
  </si>
  <si>
    <t>Avvik</t>
  </si>
  <si>
    <t>Prognose</t>
  </si>
  <si>
    <t xml:space="preserve">måltall </t>
  </si>
  <si>
    <t>prognose-</t>
  </si>
  <si>
    <t>måltall</t>
  </si>
  <si>
    <t>1) Bystyrets mål er null.</t>
  </si>
  <si>
    <t xml:space="preserve">Kontrollformel:    </t>
  </si>
  <si>
    <t>FUNKSJONSOMRÅDE 2B - OPPVEKST</t>
  </si>
  <si>
    <t>Barnevern</t>
  </si>
  <si>
    <t xml:space="preserve">  Tabell P-2-3</t>
  </si>
  <si>
    <t xml:space="preserve">Undersøkelsessaker, barn og unge </t>
  </si>
  <si>
    <t>Resultat</t>
  </si>
  <si>
    <t>Måltall</t>
  </si>
  <si>
    <t>under tiltak og fosterhjemsoppfølging</t>
  </si>
  <si>
    <t>for</t>
  </si>
  <si>
    <r>
      <t>F</t>
    </r>
    <r>
      <rPr>
        <b/>
        <sz val="10"/>
        <rFont val="Times New Roman"/>
        <family val="1"/>
      </rPr>
      <t>inansiering til kjøp av bolig gjennom Husbanken</t>
    </r>
  </si>
  <si>
    <t>I hele året:</t>
  </si>
  <si>
    <r>
      <t xml:space="preserve">1. </t>
    </r>
    <r>
      <rPr>
        <b/>
        <u/>
        <sz val="10"/>
        <color indexed="12"/>
        <rFont val="Times New Roman"/>
        <family val="1"/>
      </rPr>
      <t>Kommunale</t>
    </r>
    <r>
      <rPr>
        <b/>
        <sz val="10"/>
        <color indexed="12"/>
        <rFont val="Times New Roman"/>
        <family val="1"/>
      </rPr>
      <t xml:space="preserve"> fritidslubber og lignende for barn og ungdom under 14 år:</t>
    </r>
  </si>
  <si>
    <t>4. Ungdomstiltak rettet mot særskilte aktiviteter (motorsenter, musikk, media m.m.):</t>
  </si>
  <si>
    <t>2) stønadslengde i måneder (en desimal)</t>
  </si>
  <si>
    <t xml:space="preserve">      kun telles en gang i denne kategorien. Dersom en person har benyttet et institusjonstilbud </t>
  </si>
  <si>
    <t xml:space="preserve">   Antall saker </t>
  </si>
  <si>
    <t xml:space="preserve">Kontrollformel </t>
  </si>
  <si>
    <t xml:space="preserve">    arbeidsplan, journalnotat, søknad, tiltak, vedtak. Vedtak kan være: støttekontakter, avslag på søknad om økonomisk støtte, </t>
  </si>
  <si>
    <t>Lang-</t>
  </si>
  <si>
    <t xml:space="preserve">  -  d) - herav med utviklingshemming</t>
  </si>
  <si>
    <t xml:space="preserve">  -  e) - annet</t>
  </si>
  <si>
    <t xml:space="preserve">  - herav klienter 18-24 år, øvrige</t>
  </si>
  <si>
    <t>Antall dager åpent pr. uke</t>
  </si>
  <si>
    <t>Antall kvelder lørdag/søndag m/tilbud</t>
  </si>
  <si>
    <t>1. Antall klienter som har fått utarbeidet IP (sum av A og B- fylles ut automatisk))</t>
  </si>
  <si>
    <t xml:space="preserve">  Tabell 1 - 14 - A</t>
  </si>
  <si>
    <t xml:space="preserve">  Tabell 1 - 14 - B</t>
  </si>
  <si>
    <t>Time-verk pr. uke</t>
  </si>
  <si>
    <t xml:space="preserve"> I statlig behandlingsinstitusjon </t>
  </si>
  <si>
    <t xml:space="preserve">  Antall personer som har fått ett eller flere tilbud     4)</t>
  </si>
  <si>
    <t xml:space="preserve"> (Åpningstid per uke)</t>
  </si>
  <si>
    <t>Barnehageplasser - kommunale</t>
  </si>
  <si>
    <t>Sum overføringer fra sosialhjelp til driftsrammen</t>
  </si>
  <si>
    <t xml:space="preserve">Overføringer fra driftsrammen til sosialhjelp </t>
  </si>
  <si>
    <t xml:space="preserve">Netto omdisponert sosialhjelpsmidler </t>
  </si>
  <si>
    <t xml:space="preserve"> 3) Beboere i disse plassene skal være inkludert i tabell 3-1-B</t>
  </si>
  <si>
    <t>Gjennomsnittlig størrelse på vedtak i timer pr. uke</t>
  </si>
  <si>
    <t>Tabell 2A - 1 - C - Direkte spesialpedagogisk hjelp til førskolebarn etter opplæringsloven § 5-7</t>
  </si>
  <si>
    <t>2A-1-C Direkte spesialpedagogisk hjelp til førskolebarn etter opplæringsloven §5-7</t>
  </si>
  <si>
    <t>Antall utførte vedtakstimer hittil i år</t>
  </si>
  <si>
    <t>Antall vedtakstimer hittil i år</t>
  </si>
  <si>
    <t xml:space="preserve">2) Dette er klienter som ikke har fått utbetalt sosialhjelp i perioden, men hvor det er registrert minst en av følgende aktiviteter: </t>
  </si>
  <si>
    <t xml:space="preserve">  Antall  klienter som kun har mottatt råd og veiledning  1):</t>
  </si>
  <si>
    <t xml:space="preserve">  Antall  klienter med vedtak som ikke har mottatt økonomisk sos.hjelp  2):</t>
  </si>
  <si>
    <t>HMS i pleie- og omsorgssektoren:</t>
  </si>
  <si>
    <t>Fysisk funksjonshemmede</t>
  </si>
  <si>
    <t>xxx</t>
  </si>
  <si>
    <t xml:space="preserve">  som fordeler seg slik:</t>
  </si>
  <si>
    <t xml:space="preserve">  - herav klienter 25 år og eldre, flyktninger</t>
  </si>
  <si>
    <t xml:space="preserve">  Kontrollsum  (alle herav)</t>
  </si>
  <si>
    <t>1)</t>
  </si>
  <si>
    <t>Skriv inn institusjonens navn (én rad pr. inst.):  2)</t>
  </si>
  <si>
    <t xml:space="preserve">Betalt </t>
  </si>
  <si>
    <t xml:space="preserve"> I 1000</t>
  </si>
  <si>
    <t xml:space="preserve"> kroner</t>
  </si>
  <si>
    <t xml:space="preserve">  Sum alle kategorier</t>
  </si>
  <si>
    <t xml:space="preserve">  I somatiske sykehusavdelinger</t>
  </si>
  <si>
    <t xml:space="preserve">  I psykiatriske sykehusavdelinger</t>
  </si>
  <si>
    <t>Tabell 3 - 2 - A</t>
  </si>
  <si>
    <t xml:space="preserve"> Utskrivningsklare pasienter i somatiske </t>
  </si>
  <si>
    <t xml:space="preserve"> og psykiatriske avdelinger i sykehus</t>
  </si>
  <si>
    <t xml:space="preserve"> 4. Andel behandlet innen 1 mnd.</t>
  </si>
  <si>
    <t>Andre kommuner</t>
  </si>
  <si>
    <t xml:space="preserve">Herav </t>
  </si>
  <si>
    <t>Eldre</t>
  </si>
  <si>
    <t>Personer med psykiske lidelser</t>
  </si>
  <si>
    <t xml:space="preserve"> 1)</t>
  </si>
  <si>
    <t>årsverk</t>
  </si>
  <si>
    <t xml:space="preserve">pr. </t>
  </si>
  <si>
    <t>saker</t>
  </si>
  <si>
    <t xml:space="preserve"> Antall anmeldte saker p.g.a. urettmessig hevet sosialhjelp  </t>
  </si>
  <si>
    <t>Antall som kun har tiltak/aktiviteter i kommunal regi</t>
  </si>
  <si>
    <t>Antall som har tiltak/aktiviteter både i statlig og kommunal regi (kombinasjon)</t>
  </si>
  <si>
    <t>Tabell 1-10-B</t>
  </si>
  <si>
    <t>Akkumulert</t>
  </si>
  <si>
    <t>Aktivisering som ikke omfatter arbeid, men som omfatter språkopplæring.</t>
  </si>
  <si>
    <t>Sosialhjelp som hovedinntektskilde</t>
  </si>
  <si>
    <t>Flyttet til annen bydel</t>
  </si>
  <si>
    <t>Flyttet ut av kommunen</t>
  </si>
  <si>
    <t>Over til kvalifiseringsprogrammet</t>
  </si>
  <si>
    <t>Annet (inkludert ukjent og forsvunnet)</t>
  </si>
  <si>
    <t>Aktivisering gjennom andre kommunale kurs eller tiltak som verken omfatter arbeid eller språkopplæring.</t>
  </si>
  <si>
    <r>
      <t>Aktivisering som omfatter arbeid</t>
    </r>
    <r>
      <rPr>
        <b/>
        <vertAlign val="superscript"/>
        <sz val="10"/>
        <color indexed="12"/>
        <rFont val="Times New Roman"/>
        <family val="1"/>
      </rPr>
      <t>2)</t>
    </r>
    <r>
      <rPr>
        <sz val="10"/>
        <rFont val="Times New Roman"/>
        <family val="1"/>
      </rPr>
      <t xml:space="preserve"> - eventuelt samtidig med språkopplæring.</t>
    </r>
  </si>
  <si>
    <r>
      <t xml:space="preserve">4. Overføring til kjøp av plasser for </t>
    </r>
    <r>
      <rPr>
        <u/>
        <sz val="10"/>
        <rFont val="Times New Roman"/>
        <family val="1"/>
      </rPr>
      <t>rusmisbrukere</t>
    </r>
    <r>
      <rPr>
        <sz val="10"/>
        <rFont val="Times New Roman"/>
        <family val="1"/>
      </rPr>
      <t xml:space="preserve"> i rehab.-/omsorgsinstitusjoner </t>
    </r>
  </si>
  <si>
    <r>
      <t xml:space="preserve"> Tabell 1 - 4-</t>
    </r>
    <r>
      <rPr>
        <b/>
        <sz val="10"/>
        <color indexed="10"/>
        <rFont val="Times New Roman"/>
        <family val="1"/>
      </rPr>
      <t>B</t>
    </r>
  </si>
  <si>
    <t xml:space="preserve">     Ved opphold på ulike overnattingssteder, men i en sammenhengede periode, registreres hele perioden.</t>
  </si>
  <si>
    <t xml:space="preserve">     Ved opphold i flere ikke sammenhengende perioder, registreres perioden av lengst varighet.</t>
  </si>
  <si>
    <t xml:space="preserve"> Antall personer som har vært i døgnovernattings-</t>
  </si>
  <si>
    <t xml:space="preserve"> tilbud UTEN kvalitetsavtale hittil i år</t>
  </si>
  <si>
    <t xml:space="preserve">klienter </t>
  </si>
  <si>
    <t>pr måned</t>
  </si>
  <si>
    <t xml:space="preserve">  Antall klienter med økonomisk sosialhjelp </t>
  </si>
  <si>
    <t>med utbet.</t>
  </si>
  <si>
    <t>1) Aktive klienter = det antallet som i løpet av en måned har fått anvist økonomisk sosialhjelp i OSKAR - tilsvarende månedsrapporteringen til EST.</t>
  </si>
  <si>
    <t>4) Akkumulert antall klienter = antallet individer med anvist økonomisk sosialhjelp en eller flere ganger hittil i år.</t>
  </si>
  <si>
    <t xml:space="preserve">Tabell 4 -2  </t>
  </si>
  <si>
    <r>
      <t xml:space="preserve">Gj.snitt hittil i år </t>
    </r>
    <r>
      <rPr>
        <b/>
        <sz val="10"/>
        <color indexed="12"/>
        <rFont val="Times New Roman"/>
        <family val="1"/>
      </rPr>
      <t xml:space="preserve"> 3</t>
    </r>
    <r>
      <rPr>
        <b/>
        <sz val="10"/>
        <color indexed="12"/>
        <rFont val="Times New Roman"/>
        <family val="1"/>
      </rPr>
      <t>)</t>
    </r>
  </si>
  <si>
    <t>2) Alle tall skal regnes pr. mnd. Månedstallene summeres og deles på 4.</t>
  </si>
  <si>
    <t>1) Brutto utbetaling pr klient = anvist økonomisk sosialhjelp i OSKAR - tilsvarende månedsrapporteringen til EST.</t>
  </si>
  <si>
    <r>
      <t xml:space="preserve">Aktive klienter med utbetalt økonomisk sosialhjelp (bidrag og lån) </t>
    </r>
    <r>
      <rPr>
        <b/>
        <sz val="10"/>
        <color indexed="12"/>
        <rFont val="Times New Roman"/>
        <family val="1"/>
      </rPr>
      <t>1)</t>
    </r>
  </si>
  <si>
    <r>
      <t xml:space="preserve">Tabell 4 - 3A - Brutto utbetaling </t>
    </r>
    <r>
      <rPr>
        <b/>
        <vertAlign val="superscript"/>
        <sz val="10"/>
        <color indexed="12"/>
        <rFont val="Times New Roman"/>
        <family val="1"/>
      </rPr>
      <t>1)</t>
    </r>
    <r>
      <rPr>
        <b/>
        <sz val="10"/>
        <rFont val="Times New Roman"/>
        <family val="1"/>
      </rPr>
      <t xml:space="preserve"> pr. klient pr. måned (bidrag og lån)</t>
    </r>
  </si>
  <si>
    <r>
      <t xml:space="preserve"> private døgnovernattingstilbud   </t>
    </r>
    <r>
      <rPr>
        <b/>
        <sz val="10"/>
        <color indexed="12"/>
        <rFont val="Times New Roman"/>
        <family val="1"/>
      </rPr>
      <t>1)</t>
    </r>
  </si>
  <si>
    <t>NY SJANSE</t>
  </si>
  <si>
    <t>Andre mottakere av øk.soshjelp</t>
  </si>
  <si>
    <r>
      <t>1-11-</t>
    </r>
    <r>
      <rPr>
        <b/>
        <sz val="10"/>
        <color indexed="10"/>
        <rFont val="Times New Roman"/>
        <family val="1"/>
      </rPr>
      <t>G</t>
    </r>
    <r>
      <rPr>
        <b/>
        <sz val="10"/>
        <rFont val="Times New Roman"/>
        <family val="1"/>
      </rPr>
      <t xml:space="preserve"> Resultat for deltakere som avsluttet Ny Sjanse i perioden</t>
    </r>
  </si>
  <si>
    <r>
      <t>1-11-</t>
    </r>
    <r>
      <rPr>
        <b/>
        <sz val="10"/>
        <color indexed="10"/>
        <rFont val="Times New Roman"/>
        <family val="1"/>
      </rPr>
      <t xml:space="preserve">H </t>
    </r>
    <r>
      <rPr>
        <b/>
        <sz val="10"/>
        <rFont val="Times New Roman"/>
        <family val="1"/>
      </rPr>
      <t>Resultat for mottakere av sosialhjelp (</t>
    </r>
    <r>
      <rPr>
        <b/>
        <u/>
        <sz val="10"/>
        <rFont val="Times New Roman"/>
        <family val="1"/>
      </rPr>
      <t>ikke deltakere i KVP, Intro og Ny Sjanse</t>
    </r>
    <r>
      <rPr>
        <b/>
        <sz val="10"/>
        <rFont val="Times New Roman"/>
        <family val="1"/>
      </rPr>
      <t>) som avsluttet kommunale tiltak i perioden</t>
    </r>
  </si>
  <si>
    <r>
      <t>1-11-</t>
    </r>
    <r>
      <rPr>
        <b/>
        <sz val="10"/>
        <color indexed="10"/>
        <rFont val="Times New Roman"/>
        <family val="1"/>
      </rPr>
      <t>I</t>
    </r>
    <r>
      <rPr>
        <b/>
        <sz val="10"/>
        <rFont val="Times New Roman"/>
        <family val="1"/>
      </rPr>
      <t xml:space="preserve"> ANTALL PERSONER SOM HAR ELLER HAR HATT ET INSTITUSJONSTILBUD INNEN RUSSEKTOREN</t>
    </r>
  </si>
  <si>
    <r>
      <t xml:space="preserve"> Antall </t>
    </r>
    <r>
      <rPr>
        <b/>
        <u/>
        <sz val="10"/>
        <rFont val="Times New Roman"/>
        <family val="1"/>
      </rPr>
      <t>barn</t>
    </r>
    <r>
      <rPr>
        <sz val="10"/>
        <rFont val="Times New Roman"/>
        <family val="1"/>
      </rPr>
      <t xml:space="preserve"> under 18 år</t>
    </r>
  </si>
  <si>
    <r>
      <t xml:space="preserve"> Antall </t>
    </r>
    <r>
      <rPr>
        <b/>
        <u/>
        <sz val="10"/>
        <rFont val="Times New Roman"/>
        <family val="1"/>
      </rPr>
      <t>voksne</t>
    </r>
    <r>
      <rPr>
        <sz val="10"/>
        <rFont val="Times New Roman"/>
        <family val="1"/>
      </rPr>
      <t xml:space="preserve"> over 18 år</t>
    </r>
  </si>
  <si>
    <r>
      <rPr>
        <b/>
        <sz val="10"/>
        <color indexed="12"/>
        <rFont val="Times New Roman"/>
        <family val="1"/>
      </rPr>
      <t>1)</t>
    </r>
    <r>
      <rPr>
        <sz val="10"/>
        <color indexed="12"/>
        <rFont val="Times New Roman"/>
        <family val="1"/>
      </rPr>
      <t xml:space="preserve">  Dersom flere kategorier er aktuelle for en deltaker (f eks arbeid og utdanning), registreres den kategorien som utgjør hovedtyngden.</t>
    </r>
  </si>
  <si>
    <r>
      <rPr>
        <b/>
        <sz val="10"/>
        <color indexed="12"/>
        <rFont val="Times New Roman"/>
        <family val="1"/>
      </rPr>
      <t>2)</t>
    </r>
    <r>
      <rPr>
        <sz val="10"/>
        <color indexed="12"/>
        <rFont val="Times New Roman"/>
        <family val="1"/>
      </rPr>
      <t xml:space="preserve">  Jf forskrift om arbeidsmarkedstiltak</t>
    </r>
  </si>
  <si>
    <r>
      <rPr>
        <b/>
        <sz val="10"/>
        <color indexed="12"/>
        <rFont val="Times New Roman"/>
        <family val="1"/>
      </rPr>
      <t>3)</t>
    </r>
    <r>
      <rPr>
        <sz val="10"/>
        <color indexed="12"/>
        <rFont val="Times New Roman"/>
        <family val="1"/>
      </rPr>
      <t xml:space="preserve">  F eks arbeidsavklaringspenger(AAP) og overgangsstønad</t>
    </r>
  </si>
  <si>
    <r>
      <rPr>
        <b/>
        <sz val="10"/>
        <color indexed="12"/>
        <rFont val="Times New Roman"/>
        <family val="1"/>
      </rPr>
      <t>1)</t>
    </r>
    <r>
      <rPr>
        <sz val="10"/>
        <color indexed="12"/>
        <rFont val="Times New Roman"/>
        <family val="1"/>
      </rPr>
      <t xml:space="preserve">  En mottaker kan kun plasseres i en aktivseringskategori</t>
    </r>
  </si>
  <si>
    <r>
      <rPr>
        <b/>
        <sz val="10"/>
        <color indexed="12"/>
        <rFont val="Times New Roman"/>
        <family val="1"/>
      </rPr>
      <t>2)</t>
    </r>
    <r>
      <rPr>
        <sz val="10"/>
        <color indexed="12"/>
        <rFont val="Times New Roman"/>
        <family val="1"/>
      </rPr>
      <t xml:space="preserve">  Med a</t>
    </r>
    <r>
      <rPr>
        <i/>
        <sz val="10"/>
        <color indexed="12"/>
        <rFont val="Times New Roman"/>
        <family val="1"/>
      </rPr>
      <t xml:space="preserve">ktivisering som omfatter arbeid menes her: </t>
    </r>
    <r>
      <rPr>
        <sz val="10"/>
        <color indexed="12"/>
        <rFont val="Times New Roman"/>
        <family val="1"/>
      </rPr>
      <t xml:space="preserve">tiltak som arbeidspraksis i ordinær virksomhet (uten individstønad),  </t>
    </r>
  </si>
  <si>
    <t xml:space="preserve">      arbeidspraksis i kommunal arbeidstreningsgruppe og språkopplæring med arbeidspraksis, samt jobbklubb/jobbsøking.</t>
  </si>
  <si>
    <t>Ordinært arbeid med og uten lønnstilskudd</t>
  </si>
  <si>
    <t xml:space="preserve">Midlertidig inntektssikring </t>
  </si>
  <si>
    <t>Andre arbeidsmarkedstiltak i statlig regi</t>
  </si>
  <si>
    <t>Midlertidig inntektssikring</t>
  </si>
  <si>
    <t>Overføring fra FO4 Økonomisk sosialhjelp til driftsrammen:</t>
  </si>
  <si>
    <r>
      <t>1.</t>
    </r>
    <r>
      <rPr>
        <strike/>
        <sz val="10"/>
        <rFont val="Times New Roman"/>
        <family val="1"/>
      </rPr>
      <t xml:space="preserve"> </t>
    </r>
    <r>
      <rPr>
        <sz val="10"/>
        <rFont val="Times New Roman"/>
        <family val="1"/>
      </rPr>
      <t>Overføring til Introduksjonsordningen (Kostra F275)</t>
    </r>
  </si>
  <si>
    <t>Søkere som har et komm.. tilbud   2)</t>
  </si>
  <si>
    <t xml:space="preserve">Er det </t>
  </si>
  <si>
    <t xml:space="preserve">valgt </t>
  </si>
  <si>
    <t xml:space="preserve">antall </t>
  </si>
  <si>
    <t>Fritidstiltak og klubber for barn</t>
  </si>
  <si>
    <t>klubber</t>
  </si>
  <si>
    <t>klubb-</t>
  </si>
  <si>
    <t xml:space="preserve">  Tabell 3 - 14 - B</t>
  </si>
  <si>
    <t>Fast plass</t>
  </si>
  <si>
    <t>Korttidsplass</t>
  </si>
  <si>
    <t xml:space="preserve"> Sum beboere i utenbys plasser i regi av bydelen selv </t>
  </si>
  <si>
    <t xml:space="preserve"> Sum beboere i utenbys sykehjem</t>
  </si>
  <si>
    <t>&lt; 1 md.</t>
  </si>
  <si>
    <t>1-2 md.</t>
  </si>
  <si>
    <t>2-3md.</t>
  </si>
  <si>
    <t>3-4md.</t>
  </si>
  <si>
    <t>4-6 md.</t>
  </si>
  <si>
    <t>6-12 md.</t>
  </si>
  <si>
    <t>&gt;12 md.</t>
  </si>
  <si>
    <t>pleie- og omsorgstjenestene, pålegger kommunene å ha skriftlige og dokumenterte rutiner for å sikre kvalitet i tjenesten.</t>
  </si>
  <si>
    <t>Har bydelen  etablert et skriftlig og dokumenterbart system for</t>
  </si>
  <si>
    <t xml:space="preserve"> internkontroll i sosial- og helsetjenesten?</t>
  </si>
  <si>
    <t>2. Overføring til Kvalifiseringsprogrammet (Kostra F276)</t>
  </si>
  <si>
    <t>3. Overføring til aktive tiltak overfor klienter og styrkingstiltak i sosialtjenesten</t>
  </si>
  <si>
    <t>Sum overføringer fra økonomisk sosialhjelp til driftsrammen</t>
  </si>
  <si>
    <t xml:space="preserve">Overføringer fra driftsrammen til økonomisk sosialhjelp </t>
  </si>
  <si>
    <t xml:space="preserve"> Tabell 1 - 4-A</t>
  </si>
  <si>
    <t xml:space="preserve"> Tabell 1 - 4-B</t>
  </si>
  <si>
    <r>
      <t xml:space="preserve">Antall personer hittil i år - etter oppholdslengde </t>
    </r>
    <r>
      <rPr>
        <b/>
        <vertAlign val="superscript"/>
        <sz val="9"/>
        <color indexed="12"/>
        <rFont val="Times New Roman"/>
        <family val="1"/>
      </rPr>
      <t>1)</t>
    </r>
    <r>
      <rPr>
        <b/>
        <sz val="9"/>
        <rFont val="Times New Roman"/>
        <family val="1"/>
      </rPr>
      <t xml:space="preserve"> Gjelder opphold både MED og UTEN kvalitetsavtale</t>
    </r>
  </si>
  <si>
    <r>
      <t xml:space="preserve">Aktivisering som omfatter arbeid </t>
    </r>
    <r>
      <rPr>
        <b/>
        <vertAlign val="superscript"/>
        <sz val="10"/>
        <color indexed="12"/>
        <rFont val="Times New Roman"/>
        <family val="1"/>
      </rPr>
      <t>2)</t>
    </r>
    <r>
      <rPr>
        <sz val="10"/>
        <rFont val="Times New Roman"/>
        <family val="1"/>
      </rPr>
      <t xml:space="preserve"> - eventuelt samtidig med språkopplæring.</t>
    </r>
  </si>
  <si>
    <r>
      <t>Andre arbeidsmarkedstiltak i statlig regi</t>
    </r>
    <r>
      <rPr>
        <b/>
        <sz val="10"/>
        <color indexed="12"/>
        <rFont val="Times New Roman"/>
        <family val="1"/>
      </rPr>
      <t xml:space="preserve"> 2)</t>
    </r>
  </si>
  <si>
    <r>
      <t xml:space="preserve">Midlertidig inntektssikring </t>
    </r>
    <r>
      <rPr>
        <b/>
        <sz val="10"/>
        <color indexed="12"/>
        <rFont val="Times New Roman"/>
        <family val="1"/>
      </rPr>
      <t>3)</t>
    </r>
  </si>
  <si>
    <t xml:space="preserve">  Tabell 1 - 11 - I</t>
  </si>
  <si>
    <t>Tabell 1-11-H</t>
  </si>
  <si>
    <t>Tabell 1-11-G</t>
  </si>
  <si>
    <t>Kommenter eventuelt tabell 1-15 nedenfor:</t>
  </si>
  <si>
    <t>3)  Gjelder kommunale og private institusjoner som er administrert av Velferdsetaten (jf. etatens "Tiltakskatalog").</t>
  </si>
  <si>
    <r>
      <t xml:space="preserve"> 11. Antall innvilgelser av kommunal bolig </t>
    </r>
    <r>
      <rPr>
        <b/>
        <sz val="10"/>
        <rFont val="Times New Roman"/>
        <family val="1"/>
      </rPr>
      <t>2)  3)</t>
    </r>
  </si>
  <si>
    <t xml:space="preserve">  2) Gjelder institusjoner som er hjemlet i helse- og omsorgstjenesteloven.</t>
  </si>
  <si>
    <t>har avsluttet sitt opphold hittil i år</t>
  </si>
  <si>
    <t>Antall avsluttede opphold (korttids) hittil i år 1)</t>
  </si>
  <si>
    <t>Antall beboere som har avsluttet opphold i sykehjem hittil i år</t>
  </si>
  <si>
    <t>gjennomsnittlig lengde for sykehjemsopphold som er avsluttet hittil i år.</t>
  </si>
  <si>
    <t>1) Praktisk bistand - vedtak fattet etter lov om kommunale helse- og omsorgstjenester § 3-2, 6b</t>
  </si>
  <si>
    <t xml:space="preserve">2) Praktisk bistand - opplæring: daglige gjøremål. (Formålet </t>
  </si>
  <si>
    <t xml:space="preserve">3) Brukerstyrt personlig assistent. Vedtak fattet etter lov om kommunale helse- og omsorgstjenester § 3-2, 6a. Skal </t>
  </si>
  <si>
    <t>1) Opphold med pleie og rehabilitering  (vedtak etter lov om kommunale helse- og omsorgstjenester)</t>
  </si>
  <si>
    <t>2) Dagsenter/ dagtilbud (vedtak etter lov om kommunale helse- og omsorgstjenester eller uhjemlet vedtak)</t>
  </si>
  <si>
    <t xml:space="preserve"> Perioden 01.01.-31.08.:</t>
  </si>
  <si>
    <t xml:space="preserve">Resultat </t>
  </si>
  <si>
    <t>NB ! Boform i institusjon som er hjemlet (som det kan kreves vederlag for) etter helse- og omsorgstjenesteloven</t>
  </si>
  <si>
    <t xml:space="preserve">    Gjelder institusjoner som er hjemlet i helse- og omsorgstjenesteloven.</t>
  </si>
  <si>
    <t>1) Sykehjem som er hjemlet i helse- og omsorgstjenesteloven der det kan kreves vederlag for opphold i institusjon.</t>
  </si>
  <si>
    <t xml:space="preserve">1) Opphold i sykehjem, aldershjem og andre boformer med heldøgns omsorg (og evt pleie) som er hjemlet i </t>
  </si>
  <si>
    <t xml:space="preserve">helse- og omsorgstjenesteloven, dvs. boformer der det kan kreves vederlag for opphold i institusjon. </t>
  </si>
  <si>
    <t>4) Hjemmesykepleie (jfr. lov om kommunale helse- og omsorgstjenester § 3-2 første ledd nr. 6 bokstav a.</t>
  </si>
  <si>
    <t xml:space="preserve">      og antall innbyggere i bydelen i samme aldersgruppe. </t>
  </si>
  <si>
    <t>Ant barn under 18 år som har vært på steder UTEN kval.avtale</t>
  </si>
  <si>
    <t xml:space="preserve">Sum antall personer </t>
  </si>
  <si>
    <t xml:space="preserve">  Gj.snittlig antall klienter/utbetaling pr. md.</t>
  </si>
  <si>
    <t xml:space="preserve">   i perioden</t>
  </si>
  <si>
    <t xml:space="preserve"> 2)</t>
  </si>
  <si>
    <t xml:space="preserve">  Gj.snittlig antall aktive klienter med øk. støtte, pr. md. i perioden </t>
  </si>
  <si>
    <t xml:space="preserve">  Gj.snittlig bto. utbetalt pr. klient m/øk. støtte pr. md. i perioden</t>
  </si>
  <si>
    <t>2) Gjennomsnitt pr. md. for hele året under ett.</t>
  </si>
  <si>
    <t>Kommentarer til tabell P-4-2:</t>
  </si>
  <si>
    <t xml:space="preserve">Tabell  P - 1-3 - B    Saksbehandlingstid  - bistand til bolig </t>
  </si>
  <si>
    <t xml:space="preserve"> Antall barn under 18 år i døgnovernatting u/kval.avtale</t>
  </si>
  <si>
    <t xml:space="preserve"> Antall voksne over 18 år i døgnovernatting u/kval.avtale</t>
  </si>
  <si>
    <t>Kontrollformel fra malen.</t>
  </si>
  <si>
    <t>FUNKSJONSOMRÅDE  2: OPPVEKST</t>
  </si>
  <si>
    <t xml:space="preserve">Gj.snittl. ant. klienter med øk. støtte pr. mnd i perioden </t>
  </si>
  <si>
    <t xml:space="preserve">  - herav klienter 18-24 år, ordinære</t>
  </si>
  <si>
    <t xml:space="preserve">  - herav klienter 25 år og eldre, ordinære</t>
  </si>
  <si>
    <t xml:space="preserve">  Gj.snittlig bto. utbetalt pr. klient m/øk.støtte pr. mnd. i perioden</t>
  </si>
  <si>
    <t>FUNKSJONSOMRÅDE 1: HELSE, SOSIAL OG NÆRMILJØ</t>
  </si>
  <si>
    <t>FUNKSJONSOMRÅDE  4: ØKONOMISK SOSIALHJELP</t>
  </si>
  <si>
    <t>5. Kommunalt støttede fritidstiltak for barn og unge opp til 18 år:</t>
  </si>
  <si>
    <t>0-17 år:</t>
  </si>
  <si>
    <t>18-49 år:</t>
  </si>
  <si>
    <t>50 - 66 år:</t>
  </si>
  <si>
    <t>67-74 år:</t>
  </si>
  <si>
    <t>75-79 år:</t>
  </si>
  <si>
    <t>80 - 84 år:</t>
  </si>
  <si>
    <t>85-89 år:</t>
  </si>
  <si>
    <t>Kjøpt i regi av SYE:</t>
  </si>
  <si>
    <t>Kjøpt i regi av bydelen selv:</t>
  </si>
  <si>
    <t xml:space="preserve"> Sum beboere i utenbys sykehjem:</t>
  </si>
  <si>
    <t>Sum i eget hjem</t>
  </si>
  <si>
    <t>I korttidsplasser:</t>
  </si>
  <si>
    <t>Sum ant. personer som venter på sykehjemsplass:</t>
  </si>
  <si>
    <t xml:space="preserve">  Personer med psykisk utviklingshemming    1)</t>
  </si>
  <si>
    <t>Sum barn på søker-liste uten tilbud   1)</t>
  </si>
  <si>
    <t>Søkere som har et privat tilbud   2)</t>
  </si>
  <si>
    <t>Sum barn på søker-listen - som har tilbud</t>
  </si>
  <si>
    <t>Antall barn i kommunale barnehager</t>
  </si>
  <si>
    <t xml:space="preserve"> 2)  Skriv Ja eller Nei utenfor det enkelte senter</t>
  </si>
  <si>
    <t>Ja/Nei 2)</t>
  </si>
  <si>
    <t>Kvinner</t>
  </si>
  <si>
    <t xml:space="preserve">  Antall sykemeldinger p.g.a. voldsepisoder</t>
  </si>
  <si>
    <t xml:space="preserve">  Antall skademeldinger</t>
  </si>
  <si>
    <t xml:space="preserve">  Antall anmeldelser av voldsbruk</t>
  </si>
  <si>
    <t>Bydelens kommentar:</t>
  </si>
  <si>
    <t>etter oppholdsbetaling for heldagsplass</t>
  </si>
  <si>
    <t>(+ 41 timer)</t>
  </si>
  <si>
    <t xml:space="preserve">  Tabell 3 -14 - A</t>
  </si>
  <si>
    <t>Internkontroll i sosial- og helsetjenesten:</t>
  </si>
  <si>
    <t xml:space="preserve">  Fra bydel 14</t>
  </si>
  <si>
    <t xml:space="preserve">  Fra bydel 15</t>
  </si>
  <si>
    <t xml:space="preserve"> SUM antall personer som har midlertidig</t>
  </si>
  <si>
    <t>1-1-A ANTALL SAKER BEHANDLER INNEN MILJØRETTET HELSEVERN ETTER KOMMUNEHELSELOVEN</t>
  </si>
  <si>
    <t>Tabell 1 - 3 - A - Bistand til kjøp/utbedring av bolig</t>
  </si>
  <si>
    <t>FUNKSJONSOMRÅDE 2 A - BARNEHAGER</t>
  </si>
  <si>
    <t xml:space="preserve">  Brutto utbetalt pr. klient m/øk. støtte - pr. md.</t>
  </si>
  <si>
    <t xml:space="preserve"> 1.  Inkl. mottakere som bor i trygde-/serviceboliger, tilrettelagt boliger og bofellesskap</t>
  </si>
  <si>
    <t>- herav antall timer praktisk bistand til daglige gjøremål, egenomsorg og personlig stell 1)</t>
  </si>
  <si>
    <t>- herav antall timer praktisk bistand - opplæring i daglige gjøremål 2)</t>
  </si>
  <si>
    <t>- herav antall timer praktisk bistand - BPA 3)</t>
  </si>
  <si>
    <t>Antall timer hjemmesykepleie 4)</t>
  </si>
  <si>
    <t>Hjemmesykepleie skal også omfatte tjenester innenfor benevnelsen psykisk helsearbeid.</t>
  </si>
  <si>
    <t xml:space="preserve"> Tabell 3-7 - Saksbehandlingstider i pleie- og omsorgstjenesten - hittil i år  - Hjemmetjenester       1)</t>
  </si>
  <si>
    <t xml:space="preserve">  1) Gjennomsnittlig saksbehandlingstid hittil i år   (Fra søknad er mottatt til vedtak er fattet)</t>
  </si>
  <si>
    <t>Utdanning</t>
  </si>
  <si>
    <t>Varig inntektssikring (uførepensjon)</t>
  </si>
  <si>
    <t>Tabell 1-11-D</t>
  </si>
  <si>
    <t xml:space="preserve">    på samme dag, telles samtalene som to konsultasjoner</t>
  </si>
  <si>
    <t>Antall ungdom  2)</t>
  </si>
  <si>
    <t xml:space="preserve"> 2) En ungdom kan ha flere konsultasjoner i løpet av perioden.</t>
  </si>
  <si>
    <t xml:space="preserve">   Sum konsultasjoner</t>
  </si>
  <si>
    <t xml:space="preserve">   Sum antall ungdommer</t>
  </si>
  <si>
    <t>Sum</t>
  </si>
  <si>
    <t>Antall beboere 85-89 år</t>
  </si>
  <si>
    <t>Antall beboere 90 år +</t>
  </si>
  <si>
    <t xml:space="preserve">  Sum     </t>
  </si>
  <si>
    <t>Seniorveiledertjeneste i bydelen</t>
  </si>
  <si>
    <t xml:space="preserve">  Tabell 4 - 4    </t>
  </si>
  <si>
    <t>BARNEVERN</t>
  </si>
  <si>
    <t>personer</t>
  </si>
  <si>
    <t xml:space="preserve"> pr.</t>
  </si>
  <si>
    <t xml:space="preserve">  Sum</t>
  </si>
  <si>
    <t>(Bystyrets krav er 2 uker)</t>
  </si>
  <si>
    <t xml:space="preserve"> &lt; 2 uker</t>
  </si>
  <si>
    <t>Vedtatt måltall for i år</t>
  </si>
  <si>
    <t>2A-1-H ANTALL BARN I BARNEHAGER MED KOMMUNALT OPPTAK ETTER OPPHOLDBETALING FOR HELDAGSPLASS (+41 TIMER)</t>
  </si>
  <si>
    <t>2A-1-F ANTALL BARN BOSATT I ANDRE BYDELER MED BARNEHAGEPLASS I BYDELEN PR. 31.12</t>
  </si>
  <si>
    <t>2A-1-D BARN I ÅPEN BARNEHAGE PR. 31.12 (ÅPNINGSTID PR. UKE)</t>
  </si>
  <si>
    <t>2B-1-C FRITIDSTILTAK OG KLUBBER FOR BARN OG UNGDOM. KOMMUNALE/PRIVATE M/KOMM. TILSKUDD</t>
  </si>
  <si>
    <t>I steder med kvalitetsavtale:</t>
  </si>
  <si>
    <r>
      <t xml:space="preserve">I steder </t>
    </r>
    <r>
      <rPr>
        <b/>
        <sz val="10"/>
        <color indexed="10"/>
        <rFont val="Times New Roman"/>
        <family val="1"/>
      </rPr>
      <t>uten</t>
    </r>
    <r>
      <rPr>
        <b/>
        <sz val="10"/>
        <color indexed="12"/>
        <rFont val="Times New Roman"/>
        <family val="1"/>
      </rPr>
      <t xml:space="preserve"> kvalitetsavtale:</t>
    </r>
  </si>
  <si>
    <t xml:space="preserve">1-4 -A Perioden 01.01.-31.08 BRUK AV PRIVATE DØGNOVERNATTINGSTILBUD </t>
  </si>
  <si>
    <t xml:space="preserve">1-5  status pr 31.08.:  BRUK AV PRIVATE DØGNOVERNATTINGSTILBUD-ANTALL SOM ER I TILBUDET PR. 31.08. </t>
  </si>
  <si>
    <t>TERTIALSTATISTIKK FOR BYDELENE</t>
  </si>
  <si>
    <r>
      <t xml:space="preserve">     for 2013 (jf </t>
    </r>
    <r>
      <rPr>
        <b/>
        <sz val="10"/>
        <color indexed="12"/>
        <rFont val="Times New Roman"/>
        <family val="1"/>
      </rPr>
      <t>DOK3 2013</t>
    </r>
    <r>
      <rPr>
        <sz val="10"/>
        <color indexed="12"/>
        <rFont val="Times New Roman"/>
        <family val="1"/>
      </rPr>
      <t xml:space="preserve">) </t>
    </r>
    <r>
      <rPr>
        <b/>
        <sz val="10"/>
        <color indexed="12"/>
        <rFont val="Times New Roman"/>
        <family val="1"/>
      </rPr>
      <t>og eventuelle seinere sentrale budsjettjusteringer foretatt gjennom Kommunaldirektørens sak.</t>
    </r>
  </si>
  <si>
    <t>2. Har revisjoner av 2013-budsjettet medført vesentlige endringer i aktivitetsnivået siden førstegangsbehandling og vedtak av</t>
  </si>
  <si>
    <r>
      <t xml:space="preserve">kvalitetsavtale   </t>
    </r>
    <r>
      <rPr>
        <b/>
        <sz val="10"/>
        <color indexed="12"/>
        <rFont val="Times New Roman"/>
        <family val="1"/>
      </rPr>
      <t xml:space="preserve"> 1)</t>
    </r>
  </si>
  <si>
    <t>for året</t>
  </si>
  <si>
    <t>Andel hittil i år</t>
  </si>
  <si>
    <t xml:space="preserve">Antall som hittil i </t>
  </si>
  <si>
    <t>år</t>
  </si>
  <si>
    <t>Andel avsluttede undersøkelser innen 3 mnd. 2)</t>
  </si>
  <si>
    <t>Antall gjennomførte tilsynsbesøk pr fosterbarn under 18 år hvor Oslo har tilsynsansvaret 1)</t>
  </si>
  <si>
    <t>Antall gjennomførte oppfølgingsbesøk pr fosterbarn 1)</t>
  </si>
  <si>
    <t>2) Andel avsluttede undersøkelser innen 3 mnd. – dette tallet skal bydelene hente fra Datavarehuset, rapport FAM4101</t>
  </si>
  <si>
    <t>3) Andel barn i hjelpetiltak med gyldig tiltaksplan pr periodeslutt – dette skal bydelene hente fra Datavarehuset, rapport FAM7201</t>
  </si>
  <si>
    <t>Antall liggedøgn totalt i syke- og aldershjem fordelt på type opphold 1)</t>
  </si>
  <si>
    <t>liggedøgn hittil i år</t>
  </si>
  <si>
    <t>Antall personer som har hatt dagsenter/dagopphold/dagtilbud og totalt antall vedtakstimer hittil i år, fordelt på type tjeneste</t>
  </si>
  <si>
    <t xml:space="preserve">     Eksempelvis skal et opphold som startet 05.12.2012 regnes fra dette tidspunktet.</t>
  </si>
  <si>
    <t>Brukere av bare hjemmesykepleie:</t>
  </si>
  <si>
    <t>Angi måned og år for når rullering av HMS-planen ble utført sist (skriv slik: 11/00):</t>
  </si>
  <si>
    <t>Brukere av bare praktisk bistand:</t>
  </si>
  <si>
    <t>Brukere av begge tjenester:</t>
  </si>
  <si>
    <t>Sum antall brukere pr. 31.12:</t>
  </si>
  <si>
    <t xml:space="preserve">  (kommunale og private med tilskudd)</t>
  </si>
  <si>
    <t>meldt</t>
  </si>
  <si>
    <t>klare i år</t>
  </si>
  <si>
    <t>utskr.-</t>
  </si>
  <si>
    <t>Antall meldt utskrivningsklare i år</t>
  </si>
  <si>
    <t>Skriv inn sykehjemmets navn (én rad pr. sykehjem):</t>
  </si>
  <si>
    <t xml:space="preserve"> Kommentarer:</t>
  </si>
  <si>
    <t>6. Antall nye personer i 2008 som vedtakene omfatter</t>
  </si>
  <si>
    <t xml:space="preserve"> I  rehabiliterings- og omsorgsinstitusjon      3)</t>
  </si>
  <si>
    <t xml:space="preserve">  Personell ved eldresentrene</t>
  </si>
  <si>
    <t>hjemler</t>
  </si>
  <si>
    <t xml:space="preserve">  Fast ansatte 1)</t>
  </si>
  <si>
    <t xml:space="preserve">  Frivillige</t>
  </si>
  <si>
    <t xml:space="preserve">1)  Sivilarbeidere regnes under fast ansatte.  Med hensyn til frivillige, anslås </t>
  </si>
  <si>
    <t xml:space="preserve">   Jordmødre</t>
  </si>
  <si>
    <t xml:space="preserve">  registrert i bydelen (som bydelen </t>
  </si>
  <si>
    <t xml:space="preserve"> Antall</t>
  </si>
  <si>
    <t>I hele</t>
  </si>
  <si>
    <t>kroner</t>
  </si>
  <si>
    <t xml:space="preserve">  Egenbetaling for beboere i heldøgnsplasser i </t>
  </si>
  <si>
    <t xml:space="preserve">  Boform for heldøgns pleie og omsorg   1)</t>
  </si>
  <si>
    <t xml:space="preserve">  Sum   2)</t>
  </si>
  <si>
    <t>Mot-takere av BARE praktisk bistand</t>
  </si>
  <si>
    <t>Mot-takere av BEGGE tjenester</t>
  </si>
  <si>
    <t xml:space="preserve">SUM mot-takere </t>
  </si>
  <si>
    <t xml:space="preserve">     ett eller flere tilbud. Må være lik eller mindre enn summen av antall personer i de to kategoriene.</t>
  </si>
  <si>
    <t>Sum saker</t>
  </si>
  <si>
    <t>Andel &lt; 2 uker</t>
  </si>
  <si>
    <t xml:space="preserve">  Andel mottagere  80 - 89 år</t>
  </si>
  <si>
    <t xml:space="preserve">  Antall innbyggere i bydelen   &gt; 90 år</t>
  </si>
  <si>
    <t xml:space="preserve">  Antall innbyggere i bydelen   80 - 89 år</t>
  </si>
  <si>
    <t xml:space="preserve"> 2)  Tallet regnes ut automatisk, og viser forholdet mellom antall mottakere av hjemmetjenester &lt; 67 år, 67-79 år og 80 - 89 år, og ≥ 90 år</t>
  </si>
  <si>
    <t>Antall pasienter</t>
  </si>
  <si>
    <t>Plasser i kommunale barnehager</t>
  </si>
  <si>
    <t>Plasser i ordinære ikke-kommunale barnehager og private familiebarnehager</t>
  </si>
  <si>
    <t>Tabell 2A - 1 - H</t>
  </si>
  <si>
    <t>matstell, personlig hygiene, påkledning og i forbindelse med måltider) Omfatter også boveiledning.</t>
  </si>
  <si>
    <t>- herav antall timer praktisk bistand til daglige gjøremål, egenomsorg og personlig stell 2)</t>
  </si>
  <si>
    <t>- herav antall timer praktisk bistand - opplæring i daglige gjøremål 3)</t>
  </si>
  <si>
    <t>- herav antall timer praktisk bistand - BPA 4)</t>
  </si>
  <si>
    <t>- herav antall timer hjemmesykepleie innenfor kategorien psykisk helsearbeid/utført av psykiatriske sykepleiere eller andre</t>
  </si>
  <si>
    <t xml:space="preserve">  Antall innbyggere i bydelen  67-79 år</t>
  </si>
  <si>
    <t xml:space="preserve">  Antall innbyggere i bydelen  &lt; 67 år</t>
  </si>
  <si>
    <t>2) Alle typer korttidsopphold</t>
  </si>
  <si>
    <t xml:space="preserve"> - med vedtak om korttidsopphold   2)</t>
  </si>
  <si>
    <t xml:space="preserve">registreres uavhengig av hvem som har arbeidsgiveransvaret (kommunen, tjenestemottager eller andelslag for </t>
  </si>
  <si>
    <t xml:space="preserve"> 2) Institusjoner hvor det kan kreves vederlag for opphold i institusjon etter vederlagsforskriften</t>
  </si>
  <si>
    <t>0-2 md.</t>
  </si>
  <si>
    <t>2-4 md.</t>
  </si>
  <si>
    <t>Kontroll av antall plasser mot tall fra tab. 3-1-B:</t>
  </si>
  <si>
    <t>SUM antall &lt; 80 år</t>
  </si>
  <si>
    <t>SUM andel &lt; 80 år</t>
  </si>
  <si>
    <t>Sum/Gjennomsnitt</t>
  </si>
  <si>
    <t>70%-betaling pr. md.  (2. barn):</t>
  </si>
  <si>
    <t xml:space="preserve">  - herav klienter 18-24 år, flyktninger</t>
  </si>
  <si>
    <t xml:space="preserve">  Kontrollsum (alle herav)</t>
  </si>
  <si>
    <t>Spesielt skal kommenteres :</t>
  </si>
  <si>
    <t xml:space="preserve">Avvik kan oppstå ved at man i tabell 1-3-B3 ventetid på kommunal bolig </t>
  </si>
  <si>
    <t>har med saker med ventetid fra året før.</t>
  </si>
  <si>
    <t>80 år +</t>
  </si>
  <si>
    <t xml:space="preserve">  Antall innbyggere i bydelen    1)</t>
  </si>
  <si>
    <t xml:space="preserve">  Andel mottakere av hjemmetjenester   2)</t>
  </si>
  <si>
    <t xml:space="preserve"> 0-2 md.</t>
  </si>
  <si>
    <t>1) Tid fra kommunal bolig er innvilget til boligtildeling er effektuert</t>
  </si>
  <si>
    <t>Tildeling av kommunal bolig</t>
  </si>
  <si>
    <r>
      <t>F</t>
    </r>
    <r>
      <rPr>
        <b/>
        <u/>
        <sz val="10"/>
        <color indexed="12"/>
        <rFont val="Times New Roman"/>
        <family val="1"/>
      </rPr>
      <t>inansiering til kjøp av bolig gjennom Husbanken</t>
    </r>
  </si>
  <si>
    <t>Sum personer med bostøtte</t>
  </si>
  <si>
    <t xml:space="preserve">Tabell 1-3 - B1 - Saksbehandlingstid - bistand til bolig </t>
  </si>
  <si>
    <t>SUM antall timer pr måned for hjemmetjenesten 5) ved utgangen av måneden fordelt på:</t>
  </si>
  <si>
    <t>Sum egne beboere</t>
  </si>
  <si>
    <t>Herav:</t>
  </si>
  <si>
    <t xml:space="preserve">  -   i sykehjem</t>
  </si>
  <si>
    <t xml:space="preserve">  -   i aldershjem</t>
  </si>
  <si>
    <t xml:space="preserve"> - i skjermet plass for demente</t>
  </si>
  <si>
    <t>Mnd/år</t>
  </si>
  <si>
    <t>Antall timer praktisk bistand</t>
  </si>
  <si>
    <t>Antall timer hjemmesykepleie</t>
  </si>
  <si>
    <t xml:space="preserve">med praktisk bistand - opplæring er å gjøre den enkelte mest mulig selvstendig i dagliglivet, dvs. opplæring i husarbeid og </t>
  </si>
  <si>
    <t>p</t>
  </si>
  <si>
    <t xml:space="preserve">  Bor i egen selvstendig bolig (med eller uten hjemmetjeneste)  </t>
  </si>
  <si>
    <t xml:space="preserve">  Bor i bofellesskap/samlokalisert bolig med fast tilknyttet personell </t>
  </si>
  <si>
    <t>til sykehus</t>
  </si>
  <si>
    <t xml:space="preserve">Forskrift om internkontroll i sosial- og helsetjenestene med ikrafttredelse 1. juli 2003, jf. Forskrift om kvalitet i </t>
  </si>
  <si>
    <t>Rullering av HMS-planen skal skje på bakgrunn av årlige kartlegginger og risikovurderinger</t>
  </si>
  <si>
    <t>Gjennomsnitt 1. tert.</t>
  </si>
  <si>
    <t>Brutto utbetaling 1. tert.</t>
  </si>
  <si>
    <t>Brutto utbetaling 1. tert. (alle byd)</t>
  </si>
  <si>
    <t>Andel 1. tert.</t>
  </si>
  <si>
    <t>Ant som hittil i år har vært på steder UTEN kval.avtale</t>
  </si>
  <si>
    <t xml:space="preserve"> Bruk av døgnovernattingstilbud UTEN</t>
  </si>
  <si>
    <t>prognose</t>
  </si>
  <si>
    <t>- måltall</t>
  </si>
  <si>
    <t>Resultat 1. tertial</t>
  </si>
  <si>
    <t xml:space="preserve"> kvalitetsavtale (hospits, hotell og pensjonat)</t>
  </si>
  <si>
    <t xml:space="preserve"> gjelder både med og uten kval.avtale</t>
  </si>
  <si>
    <t>på steder UTEN kvalitets-avtale</t>
  </si>
  <si>
    <t xml:space="preserve"> Ant. personer med opphold på 3 måneder eller lengre i døgnovernatting -</t>
  </si>
  <si>
    <t>Dagopphold  - gericatjenesten dagrehabilitering 1)</t>
  </si>
  <si>
    <t>Dagsenter/dagtilbud 2)</t>
  </si>
  <si>
    <t>Herav gericatjeneste Dagsenter</t>
  </si>
  <si>
    <t>Herav gericatjeneste Dagsenter for fysisk funksjonshemmede</t>
  </si>
  <si>
    <t>Herav gericatjeneste Dagtilbud for psykisk utviklingshemmende</t>
  </si>
  <si>
    <t xml:space="preserve">Lavterskeltilbud/ åpne kommunale tilbud der personer kan komme og gå uten avtale skal ikke registeres. </t>
  </si>
  <si>
    <t xml:space="preserve">  Tabell 3 - 8 - B</t>
  </si>
  <si>
    <t>Antall vedtakstimer:</t>
  </si>
  <si>
    <t>Herav utført av private leverandører</t>
  </si>
  <si>
    <t xml:space="preserve">  Tabell  3 - 3 - B</t>
  </si>
  <si>
    <t xml:space="preserve">  Tabell  3 - 3 - C</t>
  </si>
  <si>
    <t>Langtidsopphold:</t>
  </si>
  <si>
    <t>Korttidsopphold:</t>
  </si>
  <si>
    <t>Sum andre typer institusjoner</t>
  </si>
  <si>
    <t>3-3-C Antall liggedøgn  totalt fordelt på fordelt på type opphold(KOSTRA funksj. 253 institusjonstjenester)</t>
  </si>
  <si>
    <t>Kjøp fra andre innenbys/utenbys:</t>
  </si>
  <si>
    <t>Kjøp fra SYE:</t>
  </si>
  <si>
    <t>Drevet av bydelen selv:</t>
  </si>
  <si>
    <t>a) Tidsbegrenset opphold i sykehjem</t>
  </si>
  <si>
    <t>b) Opphold i sykehjem</t>
  </si>
  <si>
    <t>c) Opphold i aldershjem og andre boformer med heldøgns pleie</t>
  </si>
  <si>
    <r>
      <t xml:space="preserve">Ventetid oppgis i dager (en uke = 5 dager). Oppgi kun </t>
    </r>
    <r>
      <rPr>
        <u/>
        <sz val="10"/>
        <color indexed="12"/>
        <rFont val="Times New Roman"/>
        <family val="1"/>
      </rPr>
      <t xml:space="preserve">ett </t>
    </r>
    <r>
      <rPr>
        <sz val="10"/>
        <color indexed="12"/>
        <rFont val="Times New Roman"/>
        <family val="1"/>
      </rPr>
      <t>tall. Dersom f.eks. 1 - 3 dager, oppgi gjennomsnittet (2 dager).</t>
    </r>
  </si>
  <si>
    <r>
      <t xml:space="preserve">Skriv </t>
    </r>
    <r>
      <rPr>
        <u/>
        <sz val="10"/>
        <color indexed="12"/>
        <rFont val="Times New Roman"/>
        <family val="1"/>
      </rPr>
      <t>kun</t>
    </r>
    <r>
      <rPr>
        <sz val="10"/>
        <color indexed="12"/>
        <rFont val="Times New Roman"/>
        <family val="1"/>
      </rPr>
      <t xml:space="preserve"> </t>
    </r>
    <r>
      <rPr>
        <b/>
        <sz val="10"/>
        <color indexed="12"/>
        <rFont val="Times New Roman"/>
        <family val="1"/>
      </rPr>
      <t>tallet,</t>
    </r>
    <r>
      <rPr>
        <sz val="10"/>
        <color indexed="12"/>
        <rFont val="Times New Roman"/>
        <family val="1"/>
      </rPr>
      <t xml:space="preserve"> ikke "d" eller "dager" bak.</t>
    </r>
  </si>
  <si>
    <r>
      <t xml:space="preserve"> 1)  Her skal det føres opp antall </t>
    </r>
    <r>
      <rPr>
        <u/>
        <sz val="10"/>
        <color indexed="12"/>
        <rFont val="Times New Roman"/>
        <family val="1"/>
      </rPr>
      <t>personer</t>
    </r>
    <r>
      <rPr>
        <sz val="10"/>
        <color indexed="12"/>
        <rFont val="Times New Roman"/>
        <family val="1"/>
      </rPr>
      <t xml:space="preserve"> som har fått behandlingsplass og/eller rehabiliterings -og omsorgstilbud gjennom</t>
    </r>
  </si>
  <si>
    <r>
      <t xml:space="preserve">4)  Det er ikke summen av tiltakene den enkelte klient har fått som skal føres opp her, men antall </t>
    </r>
    <r>
      <rPr>
        <u/>
        <sz val="10"/>
        <color indexed="12"/>
        <rFont val="Times New Roman"/>
        <family val="1"/>
      </rPr>
      <t>personer</t>
    </r>
    <r>
      <rPr>
        <sz val="10"/>
        <color indexed="12"/>
        <rFont val="Times New Roman"/>
        <family val="1"/>
      </rPr>
      <t xml:space="preserve"> som har benyttet </t>
    </r>
  </si>
  <si>
    <r>
      <t>Ikke</t>
    </r>
    <r>
      <rPr>
        <sz val="10"/>
        <color indexed="12"/>
        <rFont val="Times New Roman"/>
        <family val="1"/>
      </rPr>
      <t>-kommunale barnehager omfatter alle kategorier utenom kommunale i KOSTRA-skjema 16, pkt. 3 A, barnehagens eier</t>
    </r>
  </si>
  <si>
    <r>
      <t xml:space="preserve"> 1) Her skal føres opp timeverk/uke for fysioterapeut som arbeider forebyggende </t>
    </r>
    <r>
      <rPr>
        <u/>
        <sz val="10"/>
        <color indexed="12"/>
        <rFont val="Times New Roman"/>
        <family val="1"/>
      </rPr>
      <t>i helsestasjons- og skolehelsetjenesten</t>
    </r>
    <r>
      <rPr>
        <sz val="10"/>
        <color indexed="12"/>
        <rFont val="Times New Roman"/>
        <family val="1"/>
      </rPr>
      <t xml:space="preserve"> </t>
    </r>
  </si>
  <si>
    <r>
      <t xml:space="preserve">1. </t>
    </r>
    <r>
      <rPr>
        <b/>
        <u/>
        <sz val="10"/>
        <rFont val="Times New Roman"/>
        <family val="1"/>
      </rPr>
      <t>Kommunale</t>
    </r>
    <r>
      <rPr>
        <sz val="10"/>
        <rFont val="Times New Roman"/>
        <family val="1"/>
      </rPr>
      <t xml:space="preserve"> fritidslubber og lignende for barn og ungdom under 14 år</t>
    </r>
  </si>
  <si>
    <r>
      <t xml:space="preserve">når med tilbudet </t>
    </r>
    <r>
      <rPr>
        <u/>
        <sz val="10"/>
        <color indexed="12"/>
        <rFont val="Times New Roman"/>
        <family val="1"/>
      </rPr>
      <t>uten</t>
    </r>
    <r>
      <rPr>
        <sz val="10"/>
        <color indexed="12"/>
        <rFont val="Times New Roman"/>
        <family val="1"/>
      </rPr>
      <t xml:space="preserve"> at en teller alle som har vært innom på enkeltdager</t>
    </r>
  </si>
  <si>
    <r>
      <t xml:space="preserve"> 1)  Kun plasser med sykehjemsstandard skal registreres i denne tabellen. Sett inn flere </t>
    </r>
    <r>
      <rPr>
        <u/>
        <sz val="10"/>
        <color indexed="12"/>
        <rFont val="Times New Roman"/>
        <family val="1"/>
      </rPr>
      <t>rader</t>
    </r>
    <r>
      <rPr>
        <sz val="10"/>
        <color indexed="12"/>
        <rFont val="Times New Roman"/>
        <family val="1"/>
      </rPr>
      <t xml:space="preserve"> ved behov. </t>
    </r>
    <r>
      <rPr>
        <b/>
        <sz val="10"/>
        <color indexed="12"/>
        <rFont val="Times New Roman"/>
        <family val="1"/>
      </rPr>
      <t>Sjekk sumformel!</t>
    </r>
  </si>
  <si>
    <r>
      <t xml:space="preserve">Gjennomsnittlig ventetid i </t>
    </r>
    <r>
      <rPr>
        <b/>
        <u/>
        <sz val="10"/>
        <rFont val="Times New Roman"/>
        <family val="1"/>
      </rPr>
      <t>dager</t>
    </r>
    <r>
      <rPr>
        <b/>
        <sz val="10"/>
        <rFont val="Times New Roman"/>
        <family val="1"/>
      </rPr>
      <t xml:space="preserve"> for fast plass i sykehjem (alle kategorier ventestatus).  4)</t>
    </r>
  </si>
  <si>
    <r>
      <t xml:space="preserve">  institusjoner  </t>
    </r>
    <r>
      <rPr>
        <b/>
        <sz val="10"/>
        <color indexed="10"/>
        <rFont val="Times New Roman"/>
        <family val="1"/>
      </rPr>
      <t>1)</t>
    </r>
    <r>
      <rPr>
        <b/>
        <sz val="10"/>
        <rFont val="Times New Roman"/>
        <family val="1"/>
      </rPr>
      <t xml:space="preserve"> som bydelen disponerer.</t>
    </r>
  </si>
  <si>
    <r>
      <t xml:space="preserve">1) Tallene her overføres automatisk fra tabell 4-2 og 4-3. </t>
    </r>
    <r>
      <rPr>
        <b/>
        <sz val="10"/>
        <color indexed="12"/>
        <rFont val="Times New Roman"/>
        <family val="1"/>
      </rPr>
      <t>Sjekk samsvar!</t>
    </r>
  </si>
  <si>
    <t xml:space="preserve">ikke </t>
  </si>
  <si>
    <t>1) Jfr. Fellesskriv 7/2004 Sosialtjenestens formidling og betaling av døgnovernatting</t>
  </si>
  <si>
    <t>Antall personer besøkt innen 14 dager etter innflytting m/ avtale:</t>
  </si>
  <si>
    <t>Antall personer besøkt innen 14 dager etter innflytting u/avtale:</t>
  </si>
  <si>
    <t>Personer i steder m/ avtale besøkt hvert kvartal:</t>
  </si>
  <si>
    <t>Personer i steder u/ avtale besøkt hver måned:</t>
  </si>
  <si>
    <t>Antall personer ikke besøkt m/avtale:</t>
  </si>
  <si>
    <t>Antall personer ikke besøkt u/avtale:</t>
  </si>
  <si>
    <t xml:space="preserve"> c) Korttidsplasser   3)</t>
  </si>
  <si>
    <t>2) Jfr. Fellesskriv 7/2004, pkt 3.2</t>
  </si>
  <si>
    <t>BYDELENES KOMMENTARER OG SAMLEDE VURDERINGER</t>
  </si>
  <si>
    <t>Tabell 2A- 1 - I 
Ledig kapasitet i bydelens barnehager (fulltidsplasser)</t>
  </si>
  <si>
    <t>Antall 
plasser</t>
  </si>
  <si>
    <t>Plasser for barn under tre år</t>
  </si>
  <si>
    <t>Plasser for barn over tre år</t>
  </si>
  <si>
    <t>etter meldt</t>
  </si>
  <si>
    <t>utskrivningsklar</t>
  </si>
  <si>
    <t>Antall liggedøgn etter meldt utskrivningsklare totalt</t>
  </si>
  <si>
    <t>PLANTALL OG PROGNOSER</t>
  </si>
  <si>
    <t>Andel beboere i korttidsplasser i sykehjem som bydelen betaler for, i forhold til samlet antall beboere i sykehjem</t>
  </si>
  <si>
    <t>Andel beboere i skjermede enheter som bydelen betaler for, i forhold til samlet antall beboere i sykehjem</t>
  </si>
  <si>
    <t>Langtids</t>
  </si>
  <si>
    <t>beboere</t>
  </si>
  <si>
    <r>
      <t xml:space="preserve"> 1) Gjelder institusjonsplasser som </t>
    </r>
    <r>
      <rPr>
        <b/>
        <u/>
        <sz val="10"/>
        <color indexed="12"/>
        <rFont val="Times New Roman"/>
        <family val="1"/>
      </rPr>
      <t>ikke</t>
    </r>
    <r>
      <rPr>
        <sz val="10"/>
        <color indexed="12"/>
        <rFont val="Times New Roman"/>
        <family val="1"/>
      </rPr>
      <t xml:space="preserve"> har sykehjemsstandard. Både plasser utenbys og eventuelt plasser innenbys.</t>
    </r>
  </si>
  <si>
    <t xml:space="preserve"> a) I eget hjem 2)</t>
  </si>
  <si>
    <t xml:space="preserve">sykehjemsplass:   </t>
  </si>
  <si>
    <t>Sum ant. personer som venter på plass</t>
  </si>
  <si>
    <t>Antall personer som bor i sykehjem, men som iht. til fritt sykehjemsvalg venter på plass i et annet bestemt sykehjem</t>
  </si>
  <si>
    <t>2) Også personer som etter eget ønske venter hjemme på plass ved et bestemt sykehjem medregnes her.</t>
  </si>
  <si>
    <t>- Herav saksbehandlingstid for søknad om langtidsopphold i sykehjem</t>
  </si>
  <si>
    <t>- Herav saksbehandlingstid for søknad om tidsbegresenset opphold i sykehjem</t>
  </si>
  <si>
    <t>Langtids-opphold</t>
  </si>
  <si>
    <t>Tids-begrenset opphold</t>
  </si>
  <si>
    <t>5) Sum antall omgjorte vedtak er summen av klager omgjort av bydelene eller Fylkesmannen</t>
  </si>
  <si>
    <t>1) Gjelder kun for korttidsopphold</t>
  </si>
  <si>
    <t>Gjennomsnittlig antall liggedøgn per opphold (korttid) 1) 2)</t>
  </si>
  <si>
    <t>1) Skal omfatte oppsøkende virksomhet til alle hjemmeboende eldre &gt; 80 år som ikke er i kontakt med kommunens tjenester.</t>
  </si>
  <si>
    <t xml:space="preserve">har vært </t>
  </si>
  <si>
    <t>inntil</t>
  </si>
  <si>
    <t>fra 1 og</t>
  </si>
  <si>
    <t xml:space="preserve">fra 3 og </t>
  </si>
  <si>
    <t>6 mnd</t>
  </si>
  <si>
    <t>1 mnd</t>
  </si>
  <si>
    <t>inntil 3 mnd</t>
  </si>
  <si>
    <t>inntil 6 mnd</t>
  </si>
  <si>
    <t xml:space="preserve">eller lengre </t>
  </si>
  <si>
    <t>Oppholds-</t>
  </si>
  <si>
    <t xml:space="preserve">lengde </t>
  </si>
  <si>
    <t>lengde</t>
  </si>
  <si>
    <r>
      <t xml:space="preserve"> Antall </t>
    </r>
    <r>
      <rPr>
        <b/>
        <u/>
        <sz val="10"/>
        <rFont val="Times New Roman"/>
        <family val="1"/>
      </rPr>
      <t>barn</t>
    </r>
    <r>
      <rPr>
        <sz val="10"/>
        <rFont val="Times New Roman"/>
        <family val="1"/>
      </rPr>
      <t xml:space="preserve"> under 18 år i døgnovernatting uten kval.avtale</t>
    </r>
  </si>
  <si>
    <r>
      <t xml:space="preserve"> Antall </t>
    </r>
    <r>
      <rPr>
        <b/>
        <u/>
        <sz val="10"/>
        <rFont val="Times New Roman"/>
        <family val="1"/>
      </rPr>
      <t>voksne</t>
    </r>
    <r>
      <rPr>
        <sz val="10"/>
        <rFont val="Times New Roman"/>
        <family val="1"/>
      </rPr>
      <t xml:space="preserve"> over 18 år i døgnovernatting uten kval.avtale</t>
    </r>
  </si>
  <si>
    <t xml:space="preserve"> Tabell P - 1-6</t>
  </si>
  <si>
    <t>5. Til andre driftsformål i bydelen</t>
  </si>
  <si>
    <t xml:space="preserve">  -- inntil 1 mnd</t>
  </si>
  <si>
    <t xml:space="preserve"> --  fra 1 og inntil 3 mnd</t>
  </si>
  <si>
    <t xml:space="preserve">  -- fra 3 og inntil 6 mnd</t>
  </si>
  <si>
    <t xml:space="preserve">  -- 6 mnd eller lengre</t>
  </si>
  <si>
    <t>Sum antall voksne</t>
  </si>
  <si>
    <t>1) Registrering av oppholdslengde skal ikke begrenses av årsskiftet.</t>
  </si>
  <si>
    <t>Sum antall personer som har vært på steder UTEN kval.avtale</t>
  </si>
  <si>
    <t>1-1 ENDRING I SOSIALHJELPSRAMMEN</t>
  </si>
  <si>
    <t>Ant voksne som har vært på steder UTEN kval.avtale</t>
  </si>
  <si>
    <t xml:space="preserve">I tillegg: </t>
  </si>
  <si>
    <t>5 personer har vedtak både hjemme og på dagsenter</t>
  </si>
  <si>
    <t>Av totalt 13 personer så er to vedtak inne til overprøving og ikke stadfestet av Fylkesmannen pr 13.01.14</t>
  </si>
  <si>
    <t>Pr 01.01.14 er 3 personer med godkjent vedtak under 18 år</t>
  </si>
  <si>
    <t>Det er på bakgrunn av enkelt meldinger, og samarbeid med tjenestestedene  meldt at det må vurderes vedtak etter</t>
  </si>
  <si>
    <t xml:space="preserve"> bokstav B og eller C på 4 nye personer i 2014</t>
  </si>
  <si>
    <t>4) Beregnes som gjennomsnitt i de enkelte grupper, dvs. &lt; 1 md.=15 dager, 1-2 md.= 45 dager osv., &gt; 12 md.=365 dager</t>
  </si>
  <si>
    <t>kontrollformel</t>
  </si>
  <si>
    <t>2)  Skal være lik summen i tabell 3-10</t>
  </si>
  <si>
    <t>Herav antall mot-takere med private tjeneste-ytere</t>
  </si>
  <si>
    <t>SUM antall beboere</t>
  </si>
  <si>
    <t xml:space="preserve"> SUM kvinner</t>
  </si>
  <si>
    <t xml:space="preserve"> SUM menn</t>
  </si>
  <si>
    <t xml:space="preserve">    budsjettet i BU, og med de aktivitetsendringer som ble beskrevet der (jf. obligatorisk budsjettspesifikasjon)?</t>
  </si>
  <si>
    <t>Kommentér ressursbruken sett i forhold til årets budsjett ut fra overnevnte punkter:</t>
  </si>
  <si>
    <t xml:space="preserve"> 1)  Inklusive de som bydelen kjøper tilbud til i andre bydeler</t>
  </si>
  <si>
    <t>Antall barn 6 år:</t>
  </si>
  <si>
    <t>Sum barn på søkerliste (formel i basearket):</t>
  </si>
  <si>
    <t>Helse-stasjons-tjeneste til gravide og barn 0-5 år:</t>
  </si>
  <si>
    <t>Helse-stasjon for ungdom:</t>
  </si>
  <si>
    <t>Ledelse:</t>
  </si>
  <si>
    <t>SUM:</t>
  </si>
  <si>
    <t>utviklingshemmede og personer med psykiske lidelser</t>
  </si>
  <si>
    <t xml:space="preserve">  Antall barn fra bydel:</t>
  </si>
  <si>
    <t xml:space="preserve">  1. Saker behandlet administrativt</t>
  </si>
  <si>
    <t>4-3A BRUTTO UTBETALING PR. KLIENT</t>
  </si>
  <si>
    <t>4-3B BRUTTO DRIFTSUTGIFTER TIL ØKONOMISK SOSIALHJELP. GJENNOMSNITTLIG STØNADSLENGDE FOR ØKONOMISK SOSIALHJELP</t>
  </si>
  <si>
    <t>3-14-C ORGANISERING AV SENIORVEILEDERTJENESTE I BYDELEN</t>
  </si>
  <si>
    <t>FUNKSJONSOMRÅDE 4</t>
  </si>
  <si>
    <t>fast plass i sykehjem</t>
  </si>
  <si>
    <t>- Herav saksbehandlingstid for søknad om sykehjemsplass</t>
  </si>
  <si>
    <t>- Herav saksbehandlingstid for søknad om korttidsopphold i inst.</t>
  </si>
  <si>
    <t>- Herav saksbehandlingstid for søknad om plass i aldershjem</t>
  </si>
  <si>
    <t>- Herav saksbehandlingstid for søknad om plass i andre boform med heldøgns omsorg og pleie</t>
  </si>
  <si>
    <t>benyttede arter - tekstfelt:</t>
  </si>
  <si>
    <t xml:space="preserve">  Fra bydel 1</t>
  </si>
  <si>
    <t xml:space="preserve">  Fra bydel 2</t>
  </si>
  <si>
    <t xml:space="preserve">  Fra bydel 3</t>
  </si>
  <si>
    <t xml:space="preserve">  Fra bydel 4</t>
  </si>
  <si>
    <t xml:space="preserve">  Fra bydel 5</t>
  </si>
  <si>
    <t xml:space="preserve">  Fra bydel 6</t>
  </si>
  <si>
    <t xml:space="preserve">  Fra bydel 7</t>
  </si>
  <si>
    <t xml:space="preserve">  Fra bydel 8</t>
  </si>
  <si>
    <t xml:space="preserve">  Fra bydel 9</t>
  </si>
  <si>
    <t xml:space="preserve">  Fra bydel 10</t>
  </si>
  <si>
    <t xml:space="preserve">  Fra bydel 11</t>
  </si>
  <si>
    <t xml:space="preserve">  Fra bydel 12</t>
  </si>
  <si>
    <t xml:space="preserve">  Fra bydel 13</t>
  </si>
  <si>
    <t xml:space="preserve">   virksomhet i hjemmet, herunder miljøarbeid, opplæring i dagliglivets gjøremål, boveiledning og brukerstyrt personelig assistent m.v.</t>
  </si>
  <si>
    <t>Herav antall som i hht. fritt sykehjemsvalg venter på plass i et bestemt sykehjem:</t>
  </si>
  <si>
    <t>Betalt i hele 1000 kroner til sykehus:</t>
  </si>
  <si>
    <t>3) KOSTRA-def.: "Innleggelse i institusjon med formål rehabilitering/avlastning. Tidsbegrenset opphold der vedtak og innskriving tilsier at oppholdet har begrenset varighet (inntil 3 måneder). Samme person kan ha mer enn ett korttidsopphold"</t>
  </si>
  <si>
    <t xml:space="preserve"> Gjennomsnittlig antall liggedøgn i sykehjem for beboere som </t>
  </si>
  <si>
    <t>opphold</t>
  </si>
  <si>
    <t>xxxxxx</t>
  </si>
  <si>
    <t>Gjennomsnittlig antall liggedøgn per beboer 2)</t>
  </si>
  <si>
    <t>2) Rapporten teller bakover til førstegangsinnleggelsesdatoen på opphold som er påbegynt også før perioden.  Dvs at rapporten viser</t>
  </si>
  <si>
    <t>Akkumulert antall klienter hittil i år</t>
  </si>
  <si>
    <t>Antall pr. 31.12.</t>
  </si>
  <si>
    <t>PR. 31.12.</t>
  </si>
  <si>
    <t>Tabell 1 - 1  Bydelens endringer i tildelt 1) sosialhjelpsramme pr 31.12</t>
  </si>
  <si>
    <t xml:space="preserve"> Perioden 01.01.-31.12.:</t>
  </si>
  <si>
    <t xml:space="preserve"> Status pr. 31.12.:</t>
  </si>
  <si>
    <t xml:space="preserve">  tilbudet pr. 31.12. </t>
  </si>
  <si>
    <t>Antall personer i tilbudet (både med og uten kval.avtale) pr. 31.12. med opphold på 3 mnd eller mer</t>
  </si>
  <si>
    <t>Antall personer som er i tilbudet pr. 31.12.</t>
  </si>
  <si>
    <t>Saksbehandlingstid for søknader om økonomisk sosialhjelp i perioden 01.01. - 31.12. 1)</t>
  </si>
  <si>
    <t xml:space="preserve">Behandlingstid for klagesaker til Fylkesmannen i perioden 01.01. - 31.12.  1) </t>
  </si>
  <si>
    <t>Tabell 1-10-A1    Antall deltakere i Introduksjonsprogrammet 1) pr 31.12.</t>
  </si>
  <si>
    <t>Tabell 1-10-A2    Antall deltakere i permisjon fra Introduksjonsprogrammet pr 31.12.</t>
  </si>
  <si>
    <t xml:space="preserve">Tabell 1-11-C Tiltaksbruk i sosialtjenesten:  Antall deltakere som er i tiltak pr 31.12.  </t>
  </si>
  <si>
    <t>Resultat for deltakere som avsluttet Introduksjonsprogram i perioden 01.01.-31.12.   1)</t>
  </si>
  <si>
    <t>Resultat for mottakere av sosialhjelp (ikke deltakere i KVP, Intro og Ny Sjanse) som avsluttet kommunale tiltak i perioden 01.01.-31.12.   1)</t>
  </si>
  <si>
    <t>31.12.</t>
  </si>
  <si>
    <t>Tabell 1-15 Bruk av Individuell Plan (IP) pr. 31.12. - For klienter med behov for langvarige og koordinerte tjenester   1)</t>
  </si>
  <si>
    <t xml:space="preserve">Merk: Det er bare opphold som er avsluttet i perioden 01.01.2013 - 31.12.2013 som kommer med i rapporten . Hvis sak/tjeneste revurderes, </t>
  </si>
  <si>
    <t xml:space="preserve"> Perioden 01.01.-31.12. og årsprognose:</t>
  </si>
  <si>
    <t xml:space="preserve">Tabell 2A - 1 - G  - Søkerliste til barnehage pr. 31.12.  </t>
  </si>
  <si>
    <t>Tabell 2A - 1 - F - Antall barn bosatt i andre bydeler med barnehageplass i bydelen pr.31.12.</t>
  </si>
  <si>
    <t>0 år - født 2013</t>
  </si>
  <si>
    <t>1-2 år - født 2011-2012</t>
  </si>
  <si>
    <t>3-5 år - født 2008-2010</t>
  </si>
  <si>
    <t>6 år - født 2007</t>
  </si>
  <si>
    <t xml:space="preserve">  Antall barn 0 år (født 2013)</t>
  </si>
  <si>
    <t xml:space="preserve">  Antall barn 1-2 år (født 2011-2012)</t>
  </si>
  <si>
    <t xml:space="preserve">  Antall barn 3-5år (født 2008 - 2010)</t>
  </si>
  <si>
    <t xml:space="preserve">  Antall 6 år (født 2007)</t>
  </si>
  <si>
    <r>
      <t xml:space="preserve">NB! Barna fordeles etter de satser foreldrene skal betale fra </t>
    </r>
    <r>
      <rPr>
        <b/>
        <u/>
        <sz val="10"/>
        <color indexed="12"/>
        <rFont val="Times New Roman"/>
        <family val="1"/>
      </rPr>
      <t>1.1.2013</t>
    </r>
    <r>
      <rPr>
        <b/>
        <sz val="10"/>
        <color indexed="12"/>
        <rFont val="Times New Roman"/>
        <family val="1"/>
      </rPr>
      <t>, inkl. kostpenger.</t>
    </r>
  </si>
  <si>
    <t xml:space="preserve">   kr 830 (inntekt ≤ 164 256 )</t>
  </si>
  <si>
    <t xml:space="preserve">   kr 1 213  (inntekt 164 256 -300 001)</t>
  </si>
  <si>
    <t xml:space="preserve">   kr 1 271  (inntekt ≥ 300 001)</t>
  </si>
  <si>
    <t xml:space="preserve">   kr 830  (inntekt ≤ 164 256 )</t>
  </si>
  <si>
    <t xml:space="preserve">   kr 1 655  (inntekt 164 256 -300 001)</t>
  </si>
  <si>
    <t xml:space="preserve">   kr 2 319  (inntekt 164 256 -300 001)</t>
  </si>
  <si>
    <t xml:space="preserve">   kr 2 436  (inntekt ≥ 300 001)</t>
  </si>
  <si>
    <t xml:space="preserve">   kr 1 737  (inntekt ≥ 300 001)</t>
  </si>
  <si>
    <t>Plasser det ikke er tatt opp barn til pr. 31.12.2013</t>
  </si>
  <si>
    <t>pr. 31.12</t>
  </si>
  <si>
    <t xml:space="preserve">  Trygghetsalarmer pr. 31.12</t>
  </si>
  <si>
    <t xml:space="preserve">  har økonomisk ansvar for) - pr.31.12</t>
  </si>
  <si>
    <t xml:space="preserve">  Boforhold for psykisk utviklingshemmede - pr. 31.12</t>
  </si>
  <si>
    <t xml:space="preserve"> Tabell 3 -12  - Aktiviteter for psykisk utviklingshemmede som bydelen forvalter eller kjøper av andre  - antall plasser pr. 31.12      1)</t>
  </si>
  <si>
    <t xml:space="preserve"> 31.12</t>
  </si>
  <si>
    <t xml:space="preserve"> Tabell 1 -3-B3 - Ventetid på kommunalt disp. utleiebolig i perioden 01.01. - 31.12.    1)</t>
  </si>
  <si>
    <t xml:space="preserve"> 3)  Påse at regnskapsføringen er ájour pr. 31.12. </t>
  </si>
  <si>
    <t>totalt 1)</t>
  </si>
  <si>
    <t>i år 3)</t>
  </si>
  <si>
    <t xml:space="preserve">  Tabell 3 - 5B - Antall vedtakstimer og antall utførte timer i hjemmetjenesten</t>
  </si>
  <si>
    <t xml:space="preserve"> Data kan hentes fra SATS  (bydelen bør sammenholde sumtallet i forhold til antall i </t>
  </si>
  <si>
    <t xml:space="preserve"> Tallene benyttes i kriteriesystemet</t>
  </si>
  <si>
    <t>Brutto utbetaling hele året (alle byd)</t>
  </si>
  <si>
    <t xml:space="preserve"> - i boform m/ heldøgns oms. og pleie</t>
  </si>
  <si>
    <t>pr.</t>
  </si>
  <si>
    <t xml:space="preserve">    forvaltningsklienter, avlastningstiltak etc.</t>
  </si>
  <si>
    <t xml:space="preserve">  Ventetid: (angitt i antall dager)</t>
  </si>
  <si>
    <t xml:space="preserve">   -  for ordinær timeavtale:</t>
  </si>
  <si>
    <t xml:space="preserve">   -  for timeavtale v/akutte behov:</t>
  </si>
  <si>
    <t xml:space="preserve">   -  for nysøkere (mottak):</t>
  </si>
  <si>
    <t xml:space="preserve">  Antall aktive klienter med øk. støtte, pr. mnd. i perioden </t>
  </si>
  <si>
    <t>antall</t>
  </si>
  <si>
    <t>xxxxx</t>
  </si>
  <si>
    <t>1) Her skal alle klienter som har vært på mottakstime/kartleggingstime på sosialkontoret eller som gjennom</t>
  </si>
  <si>
    <t>VELFERDSTILTAK</t>
  </si>
  <si>
    <t>Sum ant. personer som venter på sykehjemsplass</t>
  </si>
  <si>
    <t>Antall personer</t>
  </si>
  <si>
    <t xml:space="preserve">   Annet fagpersonell (med min. 3-årig høyskoleutdanning)</t>
  </si>
  <si>
    <t xml:space="preserve">   Hjelpepersonell (sekretær, hjelpepleier, assistent m.v.)</t>
  </si>
  <si>
    <t>3)  Avvik fra prognose skyldes flere nye saker, regner med måloppnåelse i løpet av året</t>
  </si>
  <si>
    <t xml:space="preserve">1) Bydelene bes om å rapportere for antall klager på avslag på søknad om bolig i Omsorg+ i år. </t>
  </si>
  <si>
    <t xml:space="preserve">2) Bydelene bes om å rapportere for antall vedtak om avslag på søknad om bolig i Omsorg+ som er omgjort av bydelen selv som følge av klage. </t>
  </si>
  <si>
    <t xml:space="preserve">3) Bydelene bes her om å rapportere antall klager på avslag om bolig i Omsorg+ som søkeren har anket videre til Oslo klagenemd. </t>
  </si>
  <si>
    <t xml:space="preserve">4) Bydelene bes om å rapportere antallet klager på avslag om bolig i Omsorg+ der Oslo klagenemd har omgjort vedtaket. </t>
  </si>
  <si>
    <t>5) Sum antall omgjorte vedtak er summen av klager omgjort av bydelene eller Oslo klagenemd</t>
  </si>
  <si>
    <t>Antall vedtak omgjort av Oslo klagenemd som følge av klage 4)</t>
  </si>
  <si>
    <t>Antall klager som er anket videre til Oslo klagenemd 3)</t>
  </si>
  <si>
    <t>Antall klager etter avslag på bolig i Omsorg+ i år som fortsatt er under behandling hos Oslo klagenemd</t>
  </si>
  <si>
    <t>Antall vedtak omgjort av bydelen som følge av klage 2)</t>
  </si>
  <si>
    <t>Tabell 3-9-B</t>
  </si>
  <si>
    <t>Tabell 3-9-C</t>
  </si>
  <si>
    <t>3-9-B Søknader og avslag på søknad om bolig i Omsorg+ i år</t>
  </si>
  <si>
    <t>3-9-C Klager etter avslag på søknad om Omsorg+ i år</t>
  </si>
  <si>
    <t>Antall søknader om sykehjemsplass i år</t>
  </si>
  <si>
    <t>Antall saker fortsatt under behandling, overf. neste år</t>
  </si>
  <si>
    <t>Antall søknader om sykehjemsplass, overf. fra forrige år</t>
  </si>
  <si>
    <t>Antall søknader om bolig omsorg +, overf. fra forrige år</t>
  </si>
  <si>
    <t>Antall søknader om bolig omsrog+ i år</t>
  </si>
  <si>
    <t>Antall innvilgede søknader om bolig omsorg+</t>
  </si>
  <si>
    <t>Antall avslåtte søknader om bolg omsorg+</t>
  </si>
  <si>
    <t>Antall avslåtte søknader om bolig omsorg+</t>
  </si>
  <si>
    <t xml:space="preserve">  Antall plasser som inntektene relaterer seg til 2)</t>
  </si>
  <si>
    <t xml:space="preserve">1) Gjelder søknader om barnehageplass i bydelen, uavhengig av bostedsbydel </t>
  </si>
  <si>
    <t>Data hentes fra SATS</t>
  </si>
  <si>
    <r>
      <t xml:space="preserve">1) </t>
    </r>
    <r>
      <rPr>
        <sz val="10"/>
        <color indexed="12"/>
        <rFont val="Times-Roman"/>
      </rPr>
      <t>Gjelder søknader om barnehageplass i bydelen, uavhengig av bostedsbydel og uavhengig av hvor barnet har barnehageplass</t>
    </r>
  </si>
  <si>
    <t>Søkere uten tilbud som ønsker plass innen 30.04.2012</t>
  </si>
  <si>
    <t>Søkere uten tilbud som ønsker plass etter 01.01.2012</t>
  </si>
  <si>
    <t>3-3-B Gjennomsnittlig antall liggedøgn i sykehjem for  beboere som har avsluttet sitt opphold i løpet av 2012</t>
  </si>
  <si>
    <t>3-8-A Antall personer som har hatt dagsenter/dagopphold/dagtilbud og totalt antall vedtakstimer i 2012, fordelt på type tjeneste</t>
  </si>
  <si>
    <t>Prognose 2012</t>
  </si>
  <si>
    <t>Måltall 2012</t>
  </si>
  <si>
    <t>Antall personer i tilbudet pr. 30.04. med opphold på 3 mnd. eller lengre</t>
  </si>
  <si>
    <t>1-14-B ANMELDTE SAKER - URETTSMESSIG HEVET SOSIALHJELP PR. 30.04.</t>
  </si>
  <si>
    <t>2A-1-G SØKERLISTE TIL BARNEHAGE PR. 30.04.</t>
  </si>
  <si>
    <t>3-2-A TID PÅ VENTELISTER TIL FAST PLASS I INSTITUSJON/BOTILBUD. PR. 30.04.</t>
  </si>
  <si>
    <t>3-6 ANTALL INNBYGGERE OG ANDEL MOTTAKERE AV HJEMMETJENESTER &lt;67 ÅR, 67-79 ÅR OG 80 ÅR. PR. 30.04.</t>
  </si>
  <si>
    <t>3-8-B TRYGGHETSALARMER PR. 30.04.</t>
  </si>
  <si>
    <t>3-9 BEBOERE MED VEDTAK OM BOLIG TIL PLEIE- OG OMSORGSFORMÅL - ETTER KJØNN OG ALDER. PR. 30.04.</t>
  </si>
  <si>
    <t>3-12 AKTIVITETER FOR PSYKISK UTVIKLINGSHEMMEDE SOM BYDELEN FORVALTER ELLER KJØPER AV ANDRE - ANTALL PLASSER PR.30.04.</t>
  </si>
  <si>
    <t>4-4 KLIENTER UTEN VEDTAK OM ØKONOMISK SOSIALHJELP. AKKUMULERT PR. 30.04.</t>
  </si>
  <si>
    <t>Perioden 01.01.-30.04.</t>
  </si>
  <si>
    <t xml:space="preserve"> Perioden 01.01.-30.04.</t>
  </si>
  <si>
    <t>5. Overføring til andre driftsformål i bydelen</t>
  </si>
  <si>
    <r>
      <t xml:space="preserve">1) Med tildelt sosialhjelpsramme forstås det beløpet bydelen ble tildelt over </t>
    </r>
    <r>
      <rPr>
        <b/>
        <sz val="10"/>
        <color indexed="12"/>
        <rFont val="Times New Roman"/>
        <family val="1"/>
      </rPr>
      <t>FO4 Økonomisk sosialhjelp</t>
    </r>
    <r>
      <rPr>
        <sz val="10"/>
        <color indexed="12"/>
        <rFont val="Times New Roman"/>
        <family val="1"/>
      </rPr>
      <t xml:space="preserve"> gjennom Bystyrets budsjettvedtak </t>
    </r>
  </si>
  <si>
    <t xml:space="preserve"> 2. Antall behandlede søknader</t>
  </si>
  <si>
    <r>
      <t xml:space="preserve"> 12. Antall søknader som ble avslått  </t>
    </r>
    <r>
      <rPr>
        <b/>
        <sz val="10"/>
        <color indexed="12"/>
        <rFont val="Times New Roman"/>
        <family val="1"/>
      </rPr>
      <t>3)</t>
    </r>
  </si>
  <si>
    <r>
      <t xml:space="preserve"> 13. Antall effektuerte boligtildelinger  </t>
    </r>
    <r>
      <rPr>
        <b/>
        <sz val="10"/>
        <color indexed="12"/>
        <rFont val="Times New Roman"/>
        <family val="1"/>
      </rPr>
      <t>4)</t>
    </r>
  </si>
  <si>
    <t>Antall som kun har arbeidsmarkedstiltak i statlig regi 2)</t>
  </si>
  <si>
    <t>Det er sterkt fokus på å redusere oppholdslengden, og vi forutsetter kun en marginal økning ut året.</t>
  </si>
  <si>
    <t>Utviklingen den seinere tid har vært positiv, men til tross for dette er det prognostisert med hele 101 personer på steder uten kvalitetsavtale.</t>
  </si>
  <si>
    <t>Bakgrunnen for dette er dels en anstrengt boligsituasjon og erfaring fra tidligere år. Prognosen er vanskelig å forutsi.</t>
  </si>
  <si>
    <t xml:space="preserve">Det er lagt inn en økning i siste tertial med 8 personer under 18 år og 15 over 18 år. </t>
  </si>
  <si>
    <t>Bydelen har generelt få boliger i forhold til personer som kvalifiserer til kommunal bolig, noe som fører til lange ventelister.</t>
  </si>
  <si>
    <t>I tillegg planlegges Hagegata 30/31 seksjonert/solgt slik at ledige boliger, fra nå av, ikke fristilles.</t>
  </si>
  <si>
    <t>Har bydelen  etablert et skriftlig og dokumenterbart system for internkontroll i sosial- og helsetjenesten?</t>
  </si>
  <si>
    <t>Sum ant. personer som venter på plass bestemt sykehjem</t>
  </si>
  <si>
    <t>for i år</t>
  </si>
  <si>
    <t>ÅS</t>
  </si>
  <si>
    <t>3-14-B BRUKERE AV ELDRESENTRENE</t>
  </si>
  <si>
    <t>3-14-A PERSONELL VED ELDRESENTRENE (KOMMUNALE OG PRIVATE MED TILSKUDD)</t>
  </si>
  <si>
    <t>3-11 BOFORHOLD FOR UTVIKLINGSHEMMEDE</t>
  </si>
  <si>
    <t>3-10 PERSONER MED UTVIKLINGSHEMMING REGISTRERT I BYDELEN (BYDELEN ØKONOMISK ANSVAR)</t>
  </si>
  <si>
    <t>3-7 SAKSBEHANDLINGSTIDER I PLEIE- OG OMSORGSTJENESTEN - HJEMMETJENESTER</t>
  </si>
  <si>
    <t>Antall dager:</t>
  </si>
  <si>
    <t>Kvalitetsmåling i hjemmetjenesten:</t>
  </si>
  <si>
    <t>3-4 EGENBETALING FOR HELDØGNSPLASSER I ELDREOMSORGSINSTITUSJONER SOM BYDELEN DISPONERER</t>
  </si>
  <si>
    <t>3-2-C UTSKRIVNINGSKLARE PASIENTER I SOMATISKE OG PSYKIATRISKE AVDELINGER I SYKEHUS</t>
  </si>
  <si>
    <t>3-1-D2 BEBOERE I ØVRIGE PLASSER SOM BYDELEN KJØPER</t>
  </si>
  <si>
    <t xml:space="preserve"> Antall mottakere 50-66 år</t>
  </si>
  <si>
    <t xml:space="preserve"> Antall mottakere  80-84 år</t>
  </si>
  <si>
    <t xml:space="preserve"> Antall mottakere  85-89 år</t>
  </si>
  <si>
    <t xml:space="preserve">   16 - 49</t>
  </si>
  <si>
    <t>16 timer eller mer</t>
  </si>
  <si>
    <t>6-15 timer</t>
  </si>
  <si>
    <t xml:space="preserve">     Regnes ut automatisk når tab. 3-1-B er fylt ut.</t>
  </si>
  <si>
    <t>2 uker-2 md.</t>
  </si>
  <si>
    <t xml:space="preserve"> 2-4 md.</t>
  </si>
  <si>
    <t>4- 6 md.</t>
  </si>
  <si>
    <t>&gt; 12 md.</t>
  </si>
  <si>
    <t>0-17 år</t>
  </si>
  <si>
    <t>18-49 år</t>
  </si>
  <si>
    <t>50-66 år</t>
  </si>
  <si>
    <t>67-74 år</t>
  </si>
  <si>
    <t>75-79 år</t>
  </si>
  <si>
    <t>80-84 år</t>
  </si>
  <si>
    <t>85-89 år</t>
  </si>
  <si>
    <t>90 år +</t>
  </si>
  <si>
    <t>dager</t>
  </si>
  <si>
    <t>kvelder</t>
  </si>
  <si>
    <t>faste</t>
  </si>
  <si>
    <t xml:space="preserve">og ungdom  </t>
  </si>
  <si>
    <t>styre?</t>
  </si>
  <si>
    <t>åpent</t>
  </si>
  <si>
    <t>lør/søn</t>
  </si>
  <si>
    <t>brukere</t>
  </si>
  <si>
    <t>Kommunale/private m/komm.tilskudd</t>
  </si>
  <si>
    <t>Nei=0</t>
  </si>
  <si>
    <t>pr. uke</t>
  </si>
  <si>
    <t>m/tilbud</t>
  </si>
  <si>
    <t>(Før opp navn på klubb/tiltak)</t>
  </si>
  <si>
    <t>Ja=1</t>
  </si>
  <si>
    <t>totalt</t>
  </si>
  <si>
    <t xml:space="preserve">Det har vært vanskelig å fremskaffe tall fra enhet Bestiller og dette gir store utslag, spesielt for tallene under pkt c og d. </t>
  </si>
  <si>
    <t xml:space="preserve">Det er en økning i antall pesoner som har takket nei til IP. Det er store avvik fra rapporteringen vedr. IP ift 1. tertial . </t>
  </si>
  <si>
    <t>eller hvis brukeren har flyttet mellom ulike institusjoner (har flere tjester knyttet til samme sak), og tjenestene er sammenhengende,</t>
  </si>
  <si>
    <t>regnes det som et  opphold.</t>
  </si>
  <si>
    <r>
      <t xml:space="preserve">Antall husstander gitt finansiering til </t>
    </r>
    <r>
      <rPr>
        <u/>
        <sz val="10"/>
        <rFont val="Times New Roman"/>
        <family val="1"/>
      </rPr>
      <t>utbedring</t>
    </r>
    <r>
      <rPr>
        <sz val="10"/>
        <rFont val="Times New Roman"/>
        <family val="1"/>
      </rPr>
      <t xml:space="preserve"> av bolig gjennom Husbanken- </t>
    </r>
    <r>
      <rPr>
        <u/>
        <sz val="10"/>
        <rFont val="Times New Roman"/>
        <family val="1"/>
      </rPr>
      <t>faktisk utbetalte lån*</t>
    </r>
  </si>
  <si>
    <r>
      <t xml:space="preserve">Antall husstander gitt finansiering til </t>
    </r>
    <r>
      <rPr>
        <u/>
        <sz val="10"/>
        <rFont val="Times New Roman"/>
        <family val="1"/>
      </rPr>
      <t>kjøp</t>
    </r>
    <r>
      <rPr>
        <sz val="10"/>
        <rFont val="Times New Roman"/>
        <family val="1"/>
      </rPr>
      <t xml:space="preserve"> av bolig gjennom Husbanken - </t>
    </r>
    <r>
      <rPr>
        <u/>
        <sz val="10"/>
        <rFont val="Times New Roman"/>
        <family val="1"/>
      </rPr>
      <t>faktisk utbetalte lån*</t>
    </r>
  </si>
  <si>
    <t>*Faktiske utbetalte lån - ikke forhåndstilsagn (innvilgede lån)</t>
  </si>
  <si>
    <t xml:space="preserve"> 5. Antall innvilgede søknader (tilsagn)</t>
  </si>
  <si>
    <t>Kjøp fra SYE</t>
  </si>
  <si>
    <t>Kjøp fra andre innenbys/utenbys</t>
  </si>
  <si>
    <t>Drevet av bydelen selv</t>
  </si>
  <si>
    <t>(Kostrafunksjon 253 - institusjonstjenester)</t>
  </si>
  <si>
    <t>liggedøgn</t>
  </si>
  <si>
    <t>Når ble bydelens internkontrollsystem  for sosial- og helsetjenesten sist revidert?</t>
  </si>
  <si>
    <r>
      <t xml:space="preserve">  Antall </t>
    </r>
    <r>
      <rPr>
        <b/>
        <sz val="10"/>
        <color indexed="12"/>
        <rFont val="Times New Roman"/>
        <family val="1"/>
      </rPr>
      <t>innbyggere  1),</t>
    </r>
    <r>
      <rPr>
        <b/>
        <sz val="10"/>
        <color indexed="10"/>
        <rFont val="Times New Roman"/>
        <family val="1"/>
      </rPr>
      <t xml:space="preserve"> </t>
    </r>
    <r>
      <rPr>
        <b/>
        <sz val="10"/>
        <rFont val="Times New Roman"/>
        <family val="1"/>
      </rPr>
      <t xml:space="preserve"> og andel mottakere av hjemmetjenester</t>
    </r>
  </si>
  <si>
    <t xml:space="preserve">&lt; 67 år </t>
  </si>
  <si>
    <t xml:space="preserve">67-79 år  </t>
  </si>
  <si>
    <t>100%-betaling pr. md.  (1. barn):</t>
  </si>
  <si>
    <t xml:space="preserve">     hvor mange årsverk den frivillige innsatsen utgjør</t>
  </si>
  <si>
    <t xml:space="preserve"> Brukere av eldresentrene</t>
  </si>
  <si>
    <t>reg.</t>
  </si>
  <si>
    <t>Senterets navn (Private merkes med *):</t>
  </si>
  <si>
    <t>SUM brukere</t>
  </si>
  <si>
    <t xml:space="preserve"> 1)  Personer som bruker flere av senterets tilbud, skal bare registreres en gang.</t>
  </si>
  <si>
    <t xml:space="preserve">   50 år og over</t>
  </si>
  <si>
    <t>2. Antall personer meldingene gjelder</t>
  </si>
  <si>
    <t>5. Antall personer vedtakene omfatter</t>
  </si>
  <si>
    <t>Overføring fra sosialhjelp til driftsrammen:</t>
  </si>
  <si>
    <t xml:space="preserve"> xxxxx</t>
  </si>
  <si>
    <t xml:space="preserve">  - herav klienter 18-24 år, flyktninger </t>
  </si>
  <si>
    <t>Kontrollformel</t>
  </si>
  <si>
    <t xml:space="preserve">   Legetjeneste</t>
  </si>
  <si>
    <t>Antall klubber</t>
  </si>
  <si>
    <t>Antall med valgt klubbstyre</t>
  </si>
  <si>
    <t>innen 14 d</t>
  </si>
  <si>
    <t>native</t>
  </si>
  <si>
    <t>etter inn-</t>
  </si>
  <si>
    <t>hvert</t>
  </si>
  <si>
    <t>hver</t>
  </si>
  <si>
    <t>planer</t>
  </si>
  <si>
    <t>flytting</t>
  </si>
  <si>
    <t>kvartal</t>
  </si>
  <si>
    <t>måned</t>
  </si>
  <si>
    <t>Totalt</t>
  </si>
  <si>
    <t xml:space="preserve">Inngåtte </t>
  </si>
  <si>
    <t>drifts-</t>
  </si>
  <si>
    <t>avtaler</t>
  </si>
  <si>
    <t>Årsverk 2)</t>
  </si>
  <si>
    <t>2) Angi med en desimal</t>
  </si>
  <si>
    <t>Tallene benyttes i kriteriesystemet.</t>
  </si>
  <si>
    <t>Sum antall barn</t>
  </si>
  <si>
    <t>Ventetid - for ordinær timeavtale</t>
  </si>
  <si>
    <t>Ventetid - for timeavtale v/akutte behov</t>
  </si>
  <si>
    <t>Ventetid - for nysøkere (mottak)</t>
  </si>
  <si>
    <t>1)  Skal omfatte sykehjem, heldøgns  boform med pleie og omsorg og aldershjem.</t>
  </si>
  <si>
    <t xml:space="preserve">     Skal inkludere egenbetaling for korttidsplasser</t>
  </si>
  <si>
    <t>Mottakere av BARE hjemme-syke-pleie</t>
  </si>
  <si>
    <t>Timeverk pr. uke</t>
  </si>
  <si>
    <t>Helse-stasjons-tjeneste til gravide og barn 0-5 år</t>
  </si>
  <si>
    <t>Skole-helse-tjeneste i grunn-skolen:</t>
  </si>
  <si>
    <t xml:space="preserve"> Skole-helse-tjeneste i videre-gående skole:</t>
  </si>
  <si>
    <t>Helse-stasjon for ungdom</t>
  </si>
  <si>
    <t>Personellinnsats innen helsestasjons- og skolehelstetjeneste (KOSTRA-funksjon 232)</t>
  </si>
  <si>
    <t xml:space="preserve">   Herav dekket av midler fra opptrappingsplan psykisk helse</t>
  </si>
  <si>
    <t xml:space="preserve">   Barnefysioterapi   1)</t>
  </si>
  <si>
    <t>F</t>
  </si>
  <si>
    <t xml:space="preserve">  2. Saker behandlet i BU</t>
  </si>
  <si>
    <t xml:space="preserve">  3. Saker behandlet ved inspeksjoner etc.    1)</t>
  </si>
  <si>
    <t xml:space="preserve"> 1)  Saker som ikke er medtatt under pkt. 1 og 2.</t>
  </si>
  <si>
    <t xml:space="preserve">    Klienter uten vedtak om økonomisk sosialhjelp</t>
  </si>
  <si>
    <t xml:space="preserve"> </t>
  </si>
  <si>
    <t>Kontrollsum</t>
  </si>
  <si>
    <t xml:space="preserve">    Andre kommuner</t>
  </si>
  <si>
    <t xml:space="preserve">   Sum barn</t>
  </si>
  <si>
    <t xml:space="preserve">   - gjennom husbanken</t>
  </si>
  <si>
    <t xml:space="preserve">   Antall</t>
  </si>
  <si>
    <t xml:space="preserve">  1) Gjelder arbeid utført av ansatte i helsestasjons- og skolehelsetjenesten som ikke dekkes av tabell 2 - 0 - A for</t>
  </si>
  <si>
    <t xml:space="preserve">     eksempel tuberkulosearbeid, HIV/AIDS, reisevaksiner etc. ( i tillegg til timeverk i tabell 2 - 0 - A)</t>
  </si>
  <si>
    <t xml:space="preserve"> Bruk av private døgnovernattingstilbud </t>
  </si>
  <si>
    <t>Sum antall personer</t>
  </si>
  <si>
    <t xml:space="preserve">I steder </t>
  </si>
  <si>
    <t xml:space="preserve"> Bruk av private døgnovernattingstilbud - antall som er i</t>
  </si>
  <si>
    <t>uten</t>
  </si>
  <si>
    <t>kvalitets-</t>
  </si>
  <si>
    <t>avtale</t>
  </si>
  <si>
    <t>Kontrollformel:</t>
  </si>
  <si>
    <t>Personer</t>
  </si>
  <si>
    <t>i steder</t>
  </si>
  <si>
    <t xml:space="preserve"> Bydelens oppfølging av personer i</t>
  </si>
  <si>
    <t>besøkt</t>
  </si>
  <si>
    <t>m/avtale</t>
  </si>
  <si>
    <t>u/avtale</t>
  </si>
  <si>
    <t>ikke</t>
  </si>
  <si>
    <t>alter-</t>
  </si>
  <si>
    <t>1. Antall klienter/brukere som har fått utarbeidet IP (sum av A og B- fylles ut automatisk)</t>
  </si>
  <si>
    <t>1. Antall vedtak fattet i år fordelt på (fylles ut automatisk):</t>
  </si>
  <si>
    <t>3. Antall underretning om vedtak som er sendt i kopi til helsetilsynet i fylket</t>
  </si>
  <si>
    <t>4. Antall vedtak som er påklaget av bruker/pårørende</t>
  </si>
  <si>
    <t>5. Antall vedtak som er overprøvd av helsetilsynet i fylket uten klage</t>
  </si>
  <si>
    <t>2 .Antall brukere vedtakene gjelder</t>
  </si>
  <si>
    <t>3. Til aktive tiltak overfor klienter og styrkingstiltak ved sosialkontorene</t>
  </si>
  <si>
    <t xml:space="preserve">4. Rehabiliterings- og omsorgsinstitusjoner under Rusmiddeletaten </t>
  </si>
  <si>
    <t>2. Overføring til lønn under kvalifiseringsordningen ført på KOSTRA-funksjon 276</t>
  </si>
  <si>
    <t>Sum saker i denne tabell skal være lik antall effektuerte boligtildelinger i tabell 1-3 B1</t>
  </si>
  <si>
    <t>Antall med vedtak:</t>
  </si>
  <si>
    <t>Antall personer:</t>
  </si>
  <si>
    <t>Antall årsverk:</t>
  </si>
  <si>
    <t>Antall hjemler:</t>
  </si>
  <si>
    <t>Gjennomsnitt pr. md. hele året:</t>
  </si>
  <si>
    <t xml:space="preserve">  Antall klienter som kun har mottatt råd og veiledning.</t>
  </si>
  <si>
    <t>Antall barn fra bydelen med vedtak om direkte hjelp pr. 31.08.</t>
  </si>
  <si>
    <t>Antall timer hjelp pr. uke totalt blant bydelens barn pr. 31.08.</t>
  </si>
  <si>
    <t>3-1-B ANTALL BEBOERE I INSTITUSJON SOM BYDELEN BETALER FOR - ETTER KJØNN OG ALDER. PR. 31.08.</t>
  </si>
  <si>
    <t>3-1-D1 BEBOERE I UTENBYS SYKEHJEM. PR. 31.08.</t>
  </si>
  <si>
    <t>3-2-B SAKSBEHANDLINGSTIDER I PLEIE- OG OMSORGSTJENESTER. PR. 31.08. - INSTITUSJONSTJENESTEN"</t>
  </si>
  <si>
    <t>Resultat pr. 31.08."</t>
  </si>
  <si>
    <r>
      <t xml:space="preserve">1) </t>
    </r>
    <r>
      <rPr>
        <b/>
        <sz val="10"/>
        <color indexed="12"/>
        <rFont val="Times New Roman"/>
        <family val="1"/>
      </rPr>
      <t>Beboere</t>
    </r>
    <r>
      <rPr>
        <sz val="10"/>
        <color indexed="12"/>
        <rFont val="Times New Roman"/>
        <family val="1"/>
      </rPr>
      <t xml:space="preserve"> i plasser som forvaltes av Sykehjemsetaten (SYE) innenbys og utenbys, i plasser som drives av bydelen selv</t>
    </r>
  </si>
  <si>
    <t>unike</t>
  </si>
  <si>
    <t>pr. år</t>
  </si>
  <si>
    <r>
      <t xml:space="preserve">2. </t>
    </r>
    <r>
      <rPr>
        <b/>
        <u/>
        <sz val="10"/>
        <rFont val="Times New Roman"/>
        <family val="1"/>
      </rPr>
      <t>Kommunale</t>
    </r>
    <r>
      <rPr>
        <sz val="10"/>
        <rFont val="Times New Roman"/>
        <family val="1"/>
      </rPr>
      <t xml:space="preserve"> fritidslubber og lignende for ungdom 14-18 år</t>
    </r>
  </si>
  <si>
    <r>
      <t xml:space="preserve">2. </t>
    </r>
    <r>
      <rPr>
        <b/>
        <u/>
        <sz val="10"/>
        <color indexed="12"/>
        <rFont val="Times New Roman"/>
        <family val="1"/>
      </rPr>
      <t>Kommunale</t>
    </r>
    <r>
      <rPr>
        <b/>
        <sz val="10"/>
        <color indexed="12"/>
        <rFont val="Times New Roman"/>
        <family val="1"/>
      </rPr>
      <t xml:space="preserve"> fritidslubber og lignende for ungdom 14-18 år:</t>
    </r>
  </si>
  <si>
    <t>Antall unike faste brukere pr. år</t>
  </si>
  <si>
    <t>4) Fornyelse telles ikke med i effektuerte tildelinger</t>
  </si>
  <si>
    <t>3)  Inkluderer også innvilgelser/avslag på fornyelse</t>
  </si>
  <si>
    <t>2)  Med innvilgelse forstås her tilsagn/positivt vedtak</t>
  </si>
  <si>
    <t>1)  Saksbehandlingstid skal regnes fra komplett søknad er mottatt til vedtak er fattet.</t>
  </si>
  <si>
    <t>1) Omfatter ikke deltagere i permisjon</t>
  </si>
  <si>
    <t>Tabell 1-10-A1</t>
  </si>
  <si>
    <t>Tabell 1-10-A2</t>
  </si>
  <si>
    <r>
      <t>Antall som kun har arbeidsmarkedstiltak i statlig regi  1</t>
    </r>
    <r>
      <rPr>
        <b/>
        <sz val="10"/>
        <color indexed="12"/>
        <rFont val="Times New Roman"/>
        <family val="1"/>
      </rPr>
      <t>)</t>
    </r>
  </si>
  <si>
    <r>
      <rPr>
        <b/>
        <sz val="10"/>
        <color indexed="12"/>
        <rFont val="Times New Roman"/>
        <family val="1"/>
      </rPr>
      <t>1)</t>
    </r>
    <r>
      <rPr>
        <sz val="10"/>
        <color indexed="12"/>
        <rFont val="Times New Roman"/>
        <family val="1"/>
      </rPr>
      <t xml:space="preserve"> Med </t>
    </r>
    <r>
      <rPr>
        <u/>
        <sz val="10"/>
        <color indexed="12"/>
        <rFont val="Times New Roman"/>
        <family val="1"/>
      </rPr>
      <t>"regi"</t>
    </r>
    <r>
      <rPr>
        <sz val="10"/>
        <color indexed="12"/>
        <rFont val="Times New Roman"/>
        <family val="1"/>
      </rPr>
      <t xml:space="preserve"> menes her den instans som betaler tiltakskostnaden. Med </t>
    </r>
    <r>
      <rPr>
        <u/>
        <sz val="10"/>
        <color indexed="12"/>
        <rFont val="Times New Roman"/>
        <family val="1"/>
      </rPr>
      <t>"statlig regi"</t>
    </r>
    <r>
      <rPr>
        <sz val="10"/>
        <color indexed="12"/>
        <rFont val="Times New Roman"/>
        <family val="1"/>
      </rPr>
      <t xml:space="preserve"> menes tilfeller der det er Nav stat som over det statlige tiltaksbudsjettet betaler  tiltakskostnaden og eventuell livsoppholdsytelse knyttet til tiltaket, f eks i form av kjøp av tiltaksplass, tilskudd til ordinær arbeidsgiver og/eller individstønad - jf forskrift om arbeidsmarkedstiltak.</t>
    </r>
  </si>
  <si>
    <t>Antall skolestartere i bydelens barnehager</t>
  </si>
  <si>
    <t xml:space="preserve">Antall skjema barnehagene sendte til aktuelle skoler </t>
  </si>
  <si>
    <t>Andel (%)</t>
  </si>
  <si>
    <t>ref. Oslostandard for sammenheng og samarbeid mellom barnehage og skole</t>
  </si>
  <si>
    <t xml:space="preserve">  Tabell 4 - 3B - Brutto driftsutgifter 1) til økonomisk sosialhjelp. Gjennomsnittlig stønadslengde for økonomisk sosialhjelp.</t>
  </si>
  <si>
    <t xml:space="preserve">  2) Kr pr. klient m/øk. støtte. / 3) Stønadslengde i måneder (en desimal)</t>
  </si>
  <si>
    <t>1) AGRESSO-tall</t>
  </si>
  <si>
    <t xml:space="preserve">2) Ref. KOSTRA-definisjonen: Teller = Brutto driftsutgifter, Kontoklasse 1. ((010..480) + 590 - (690, 710, 729, 790), for funksjon 281. </t>
  </si>
  <si>
    <t>Brutto utgifter pr. mottaker i snitt   2)</t>
  </si>
  <si>
    <t>Gjennom-snitt stønads-lengde  3)</t>
  </si>
  <si>
    <t xml:space="preserve">3)  Ref. KOSTRA-definisjonen: Teller = Samlet stønadslengde for alle sosialhjelpsmottakere i bydelen i rapporteringsåret. </t>
  </si>
  <si>
    <t>2) Praktisk bistand -  vedtak fattet etter lov om kommunale helse- og omsorgstjenester § 3-2, 6b</t>
  </si>
  <si>
    <t>3) Hjemmesykepleie  (jfr. lov om kommunale helse- og omsorgstjenester § 3-2 første ledd nr. 6 bokstav a.)</t>
  </si>
  <si>
    <t xml:space="preserve">1)  Tilbud som er hjemlet i vedtak etter lov om kommunale helse- og </t>
  </si>
  <si>
    <t xml:space="preserve">      i mer enn en av kategoriene i løpet av perioden, skal vedkommende tas med på hver av de aktuelle linjene.</t>
  </si>
  <si>
    <t xml:space="preserve">  Antall personer som har eller har hatt et institusjonstilbud</t>
  </si>
  <si>
    <t xml:space="preserve"> Antall mottakere 67-79 år</t>
  </si>
  <si>
    <t xml:space="preserve"> Antall mottakere ≥ 90 år</t>
  </si>
  <si>
    <t xml:space="preserve"> SUM - alle aldersgrupper</t>
  </si>
  <si>
    <t xml:space="preserve"> Sum mottakere ≥ 80 år</t>
  </si>
  <si>
    <t>FUNKSJONSOMRÅDE 2 B - OPPVEKST</t>
  </si>
  <si>
    <t xml:space="preserve"> - med vedtak om korttidsopphold   **)</t>
  </si>
  <si>
    <t xml:space="preserve">≥ 90 år  </t>
  </si>
  <si>
    <t>80-89 år</t>
  </si>
  <si>
    <t xml:space="preserve">  Andel mottagere  &gt; 90 år</t>
  </si>
  <si>
    <t xml:space="preserve">  Tabell 2A - 1 - D </t>
  </si>
  <si>
    <t xml:space="preserve"> Tabell 1 - 5</t>
  </si>
  <si>
    <t xml:space="preserve"> Tabell 1 - 6</t>
  </si>
  <si>
    <t xml:space="preserve"> Tabell 1 - 7</t>
  </si>
  <si>
    <t xml:space="preserve"> Tabell 1 - 8</t>
  </si>
  <si>
    <t xml:space="preserve"> A) - herav barn (0 -18 år)</t>
  </si>
  <si>
    <t xml:space="preserve"> B) - herav voksne (( B= sum av pkt. a-d nedenfor- fylles ut automatisk):</t>
  </si>
  <si>
    <t xml:space="preserve">  -  a) - herav med overvekt av rusproblemer</t>
  </si>
  <si>
    <t>Antall beboere 50-66 år:</t>
  </si>
  <si>
    <t>Antall beboere 67-74 år:</t>
  </si>
  <si>
    <t>Antall beboere 75-79 år:</t>
  </si>
  <si>
    <t>Antall beboere 80-84 år:</t>
  </si>
  <si>
    <t>Antall beboere 85-89 år:</t>
  </si>
  <si>
    <t>Antall totalt:</t>
  </si>
  <si>
    <t>Brutto utbetaling hele året</t>
  </si>
  <si>
    <t xml:space="preserve">  Andel mottagere  67-79 år</t>
  </si>
  <si>
    <t xml:space="preserve">  Andel mottagere  &lt; 67 år</t>
  </si>
  <si>
    <t>SUM beboere</t>
  </si>
  <si>
    <t>FUNKSJONSOMRÅDE 4 - ØKONOMISK SOSIALHJELP</t>
  </si>
  <si>
    <r>
      <t xml:space="preserve"> Antall </t>
    </r>
    <r>
      <rPr>
        <b/>
        <u/>
        <sz val="10"/>
        <rFont val="Times New Roman"/>
        <family val="1"/>
      </rPr>
      <t>barn</t>
    </r>
    <r>
      <rPr>
        <sz val="10"/>
        <rFont val="Times New Roman"/>
        <family val="1"/>
      </rPr>
      <t xml:space="preserve"> under 18 år i priv. døgnovernattingstilbud</t>
    </r>
  </si>
  <si>
    <r>
      <t xml:space="preserve"> Antall </t>
    </r>
    <r>
      <rPr>
        <b/>
        <u/>
        <sz val="10"/>
        <rFont val="Times New Roman"/>
        <family val="1"/>
      </rPr>
      <t>voksne</t>
    </r>
    <r>
      <rPr>
        <sz val="10"/>
        <rFont val="Times New Roman"/>
        <family val="1"/>
      </rPr>
      <t xml:space="preserve"> over 18 år i priv. døgnovernattingstilbud</t>
    </r>
  </si>
  <si>
    <t>1. Overføring til lønn under introduksjonsordningen  ført på KOSTRA-funksjon 275. art 10890</t>
  </si>
  <si>
    <t>HJEMMETJENESTER OG BOLIGER</t>
  </si>
  <si>
    <t>Utviklingshemmede</t>
  </si>
  <si>
    <t>med</t>
  </si>
  <si>
    <t xml:space="preserve">    0- 15 år</t>
  </si>
  <si>
    <t>3)</t>
  </si>
  <si>
    <t>barn</t>
  </si>
  <si>
    <t>Husstander gitt finansiering til kjøp av bolig gjennom Husbanken</t>
  </si>
  <si>
    <t xml:space="preserve">Kommentar: </t>
  </si>
  <si>
    <t>Korttids-</t>
  </si>
  <si>
    <t xml:space="preserve">Oppgi hvilke arter som </t>
  </si>
  <si>
    <t>beløpene baseres på</t>
  </si>
  <si>
    <t>(VIKTIG!)</t>
  </si>
  <si>
    <t>1. Avvik mellom helårsforbruk og disponibel budsjettramme for både ordinær drift og sosialhjelp (merinntekter/merutgifter</t>
  </si>
  <si>
    <t xml:space="preserve">    og mindreinntekter/mindreutgifter) </t>
  </si>
  <si>
    <t xml:space="preserve"> 7. Antall mottatte søknader</t>
  </si>
  <si>
    <t xml:space="preserve"> 8. Antall behandlede søknader…</t>
  </si>
  <si>
    <t xml:space="preserve"> 9. Herav antall behandlet innen 3 mnd.  1)</t>
  </si>
  <si>
    <t xml:space="preserve"> 10. Andel behandlet innen 3 mnd.</t>
  </si>
  <si>
    <t xml:space="preserve"> 11. Antall innvilget kommunal bolig*</t>
  </si>
  <si>
    <t xml:space="preserve"> 12. Antall søknader som ble avslått</t>
  </si>
  <si>
    <t xml:space="preserve"> 13. Antall effektuerte boligtildelinger</t>
  </si>
  <si>
    <t xml:space="preserve"> 14.  - herav effektuert innen 6 md.</t>
  </si>
  <si>
    <t xml:space="preserve"> 15. Andel effektuert innen 6 mnd.</t>
  </si>
  <si>
    <t>Kvalitetsrevisjon i hjemmetjenesten:</t>
  </si>
  <si>
    <t>Antall beboere 0-17 år:</t>
  </si>
  <si>
    <t>Antall beboere 18-49 år:</t>
  </si>
  <si>
    <t>SUM antall timer hittil i år for hjemmetjenesten 5) ved utgangen av måneden fordelt på:</t>
  </si>
  <si>
    <t>tids-</t>
  </si>
  <si>
    <t>plasser</t>
  </si>
  <si>
    <t>5. Kommunalt støttede fritidstiltak for barn og unge opp til 18 år</t>
  </si>
  <si>
    <t>4. Ungdomstiltak rettet mot særskilte aktiviteter (motorsenter, musikk, media m.m.)</t>
  </si>
  <si>
    <t>3. Ungdomssentre med høyere aldersgrense enn 18 år</t>
  </si>
  <si>
    <t>Gjennomsnitt hele året</t>
  </si>
  <si>
    <t xml:space="preserve">  Personer med individuell alarm i egen bolig (inkl. beboere i trygdeleilighet)</t>
  </si>
  <si>
    <t>BYDELSNR.</t>
  </si>
  <si>
    <t>Kvalitetsrevisjon i hjemmetjenesten</t>
  </si>
  <si>
    <t>Er det gjennomført kvalitetsrevisjon i hjemmetjenesten i løpet av året?</t>
  </si>
  <si>
    <t>Kommentarer:</t>
  </si>
  <si>
    <t xml:space="preserve">  Utviklingshemmede under 18 år som bor hos pårørende</t>
  </si>
  <si>
    <t xml:space="preserve">  Utviklingshemmede 18 år eller eldre som bor hos pårørende</t>
  </si>
  <si>
    <t>Antall utviklingshemmede i bydelen 21 år eller eldre</t>
  </si>
  <si>
    <t>Herav antall som:</t>
  </si>
  <si>
    <t>har aktiviteter på dagtid 1-2 dager/uke</t>
  </si>
  <si>
    <t>har aktiviteter på dagtid 3-4 dager/uke</t>
  </si>
  <si>
    <t>har aktiviteter på dagtid 5 dager/uke</t>
  </si>
  <si>
    <t>ikke har aktiviteter på dagtid</t>
  </si>
  <si>
    <t xml:space="preserve"> 1) Med aktiviteter på dagtid menes aktiviteter utenfor eget hjem, slik som arbeid, dagsenter, voksenopplæring m.v.</t>
  </si>
  <si>
    <t>VELFERDSTILTAK FOR ELDRE OG FUNKSJONSHEMMEDE</t>
  </si>
  <si>
    <t xml:space="preserve">Plasser kjøpt utenbys i regi av SYE:  </t>
  </si>
  <si>
    <t xml:space="preserve">  Sum beboere i utenbys sykehjem     3)</t>
  </si>
  <si>
    <t>Tabell 1-11-F</t>
  </si>
  <si>
    <t xml:space="preserve"> I statlig behandlingsinstitusjon      3)</t>
  </si>
  <si>
    <t>2B-1-B HELSESTASJON FOR UNGDOM - TJENESTEPRODUKSJON</t>
  </si>
  <si>
    <t>Herav antall som har fått vedtak om kun praktisk bistand 2)</t>
  </si>
  <si>
    <t>Herav antall som har fått vedtak om både praktisk bistand og hjemmesykepleie 3)</t>
  </si>
  <si>
    <t>1-3-A BISTAND TIL KJØP/UTBEDRING AV BOLIG. ANTALL HELE ÅRET</t>
  </si>
  <si>
    <t>vektet snitt</t>
  </si>
  <si>
    <t>vektet gj. Snitt</t>
  </si>
  <si>
    <t>vektet gj snitt</t>
  </si>
  <si>
    <t>aritm middel</t>
  </si>
  <si>
    <t xml:space="preserve">1) Med bolig til bolig- og omsorgsformål menes kommunalt eide eller disponerte boliger (boenheter) for eldre, funksjonshemmede, </t>
  </si>
  <si>
    <t>ØKONOMISK SOSIALHJELP</t>
  </si>
  <si>
    <t xml:space="preserve">  Tabell P-4-2</t>
  </si>
  <si>
    <t xml:space="preserve">    En person regnes som deltaker i Introduksjonprogrammet dersom selve deltakelsen i programmet </t>
  </si>
  <si>
    <t xml:space="preserve">    har startet, selv om første utbetaling av introduksjonsstønaden ennå ikke har funnet sted. </t>
  </si>
  <si>
    <t xml:space="preserve">  innen russektoren i 2013  1)</t>
  </si>
  <si>
    <t xml:space="preserve">      bydelen i 2013.  Dersom en person har hatt mer enn ett opphold i den enkelte kategori, skal vedkommende </t>
  </si>
  <si>
    <t>3. Av alle med utarbeidet IP - hvor mange er KVP-deltakere med IP iht Lov om sosiale tjenester i NAV §33 ?</t>
  </si>
  <si>
    <t>4. Antall klienter/brukere der IP ikke er ferdig utarbeidet</t>
  </si>
  <si>
    <t>5. Antall klienter/brukere som har søkt om å få utarbeidet IP, men som har fåtrt avslag</t>
  </si>
  <si>
    <t>6. Antall klienter/brukere som har takket nei til å få IP</t>
  </si>
  <si>
    <t xml:space="preserve"> 1)  Retten til å få utarbeidet/plikten til å utarbeide en individuell plan er hjemlet i Lov om sosiale tjenester i NAV § 28 og 33, Pasientrettighetsloven § 2-5, Arbeids- og velferdsforvaltningsloven § 15, Helse- og omsorgstjensteloven § 7-1, Spesialisthelsetjenesteloven § 2-5 og Psykisk helsevernloven § 4-1.</t>
  </si>
  <si>
    <t>Angi tidspunkt for når måling ble gjennomført (skriv slik: 04/13 ):</t>
  </si>
  <si>
    <t>Når ble bydelens internkontrollsystem  for sosial- og helsetjenesten sist revidert (skriv slik: 04/13)?</t>
  </si>
  <si>
    <t>1) Resultat rapporteres kun pr 31.12. Prognose rapporteres hvert tertial.</t>
  </si>
  <si>
    <t>Tabell 2A- 1 - J Informasjonsskjema fra barnehage/foresatte til skole  2013</t>
  </si>
  <si>
    <t>Andel barn i hjelpetiltak med gyldig tiltaksplan  3)</t>
  </si>
  <si>
    <t xml:space="preserve"> av arbeidsmiljø i kommunale virksomheter i pleie- og omsorgsområdet. Angi måned og år </t>
  </si>
  <si>
    <t>for når slik rullering ble utført sist (skriv slik: 11/07):</t>
  </si>
  <si>
    <t>Jf. Forskrift om systematisk helse, miljø- og sikkerhetsarbeid i virksomheter</t>
  </si>
  <si>
    <t xml:space="preserve"> (i krafttredelse fra 1. januar 1997 - sist endret 2. januar 2005)</t>
  </si>
  <si>
    <t>Antall saker beh. administrativt</t>
  </si>
  <si>
    <t xml:space="preserve">   - kommunal bostøtte</t>
  </si>
  <si>
    <t xml:space="preserve">  HMS - Trusler og vold</t>
  </si>
  <si>
    <t>episoder</t>
  </si>
  <si>
    <t xml:space="preserve">  Voldsepisoder med fysisk/psykisk skade</t>
  </si>
  <si>
    <t>&lt; 1 mnd</t>
  </si>
  <si>
    <t>2-3 mnd.</t>
  </si>
  <si>
    <t>3-4 mnd.</t>
  </si>
  <si>
    <t>Sum i korttidsplasser</t>
  </si>
  <si>
    <t>BOLIGER FOR ELDRE OG FUNKSJONSHEMMEDE</t>
  </si>
  <si>
    <t>Tidsintervall</t>
  </si>
  <si>
    <t>Angi hvor lenge personene har</t>
  </si>
  <si>
    <t>1-2 mnd.</t>
  </si>
  <si>
    <t>4-6 mnd.</t>
  </si>
  <si>
    <t>6-12 mnd.</t>
  </si>
  <si>
    <t>&gt; 12 mnd.</t>
  </si>
  <si>
    <t>Antall personer som venter på</t>
  </si>
  <si>
    <t>I eget hjem:</t>
  </si>
  <si>
    <t>1-11-F Resultat for deltakere som avsluttet introduksjonsprogram i perioden</t>
  </si>
  <si>
    <t>Barnehageplasser - ikke-kommunale</t>
  </si>
  <si>
    <t>Sum barn 0 år - ikke-kommunale</t>
  </si>
  <si>
    <t>Sum barn 1-2 år - ikke-kommunale</t>
  </si>
  <si>
    <t>Sum barn 3-5 år - ikke-kommunale</t>
  </si>
  <si>
    <t>Sum barn på søker-liste uten tilbud</t>
  </si>
  <si>
    <t>4)</t>
  </si>
  <si>
    <t>5)</t>
  </si>
  <si>
    <t>6)</t>
  </si>
  <si>
    <t>http://www.utviklings-og-kompetanseetaten.oslo.kommune.no/oslostatistikken/folkemengde/</t>
  </si>
  <si>
    <t>Link:</t>
  </si>
  <si>
    <t xml:space="preserve"> enn tilsvarende tall under "Antall hittil i år".</t>
  </si>
  <si>
    <t>2. Av alle med utarbeidet IP - hvor mange er 67 år eller eldre ?</t>
  </si>
  <si>
    <t>3) Sumtallet for hittil i år deles med: 8</t>
  </si>
  <si>
    <t>BPA (brukerstyrt personlig assistent) eks. Uloba).</t>
  </si>
  <si>
    <t xml:space="preserve"> 1)  Antall innbyggere i bydelen basert på befolkningsstatistikk pr. 1.1.2013. For aldersgruppen 67-79 år og 80-89 år, og 90 år +,</t>
  </si>
  <si>
    <t>Brukerundersøkelse  - total tilfredshet med hjemmesykepleie</t>
  </si>
  <si>
    <t>Brukerundersøkelse  - total tilfredshet med praktisk bistand</t>
  </si>
  <si>
    <r>
      <t xml:space="preserve">*)Angi summen av prosentverdiene for score 3 og 4 som representerer </t>
    </r>
    <r>
      <rPr>
        <u/>
        <sz val="10"/>
        <color indexed="12"/>
        <rFont val="Times New Roman"/>
        <family val="1"/>
      </rPr>
      <t>brukernes</t>
    </r>
    <r>
      <rPr>
        <sz val="10"/>
        <color indexed="12"/>
        <rFont val="Times New Roman"/>
        <family val="1"/>
      </rPr>
      <t xml:space="preserve"> svar på spørsmål om </t>
    </r>
    <r>
      <rPr>
        <u/>
        <sz val="10"/>
        <color indexed="12"/>
        <rFont val="Times New Roman"/>
        <family val="1"/>
      </rPr>
      <t xml:space="preserve">total tilfredshet med hhv </t>
    </r>
  </si>
  <si>
    <t>hjemmesykepleie og praktisk bistand.</t>
  </si>
  <si>
    <t>Kommentarer til brukertilfredshet i hjemmesykepleie og praktisk bistand:</t>
  </si>
  <si>
    <t>Antall med alternative planer:</t>
  </si>
  <si>
    <t>SUM plasser:</t>
  </si>
  <si>
    <t>Sum barn i kommunale b.h.:</t>
  </si>
  <si>
    <t>Sum - kommunale</t>
  </si>
  <si>
    <t>Sum barn i ikke-kommunale b.h.:</t>
  </si>
  <si>
    <t>Antall barn 0 år:</t>
  </si>
  <si>
    <t>Antall barn 1-2 år:</t>
  </si>
  <si>
    <t>Antall barn 3-5 år:</t>
  </si>
  <si>
    <t xml:space="preserve">    telefonsamtale har mottatt tilsvarende for  veiledning. Kun klienter uten vedtak registreres her.</t>
  </si>
  <si>
    <t xml:space="preserve">  Antall episoder med trusler  1)</t>
  </si>
  <si>
    <t xml:space="preserve">  Antall episoder med bruk av vold   2)</t>
  </si>
  <si>
    <t xml:space="preserve">   I henhold til loven er praktisk bistand definert som hjemmehjelp, husmorvikar og annen hjelpe-</t>
  </si>
  <si>
    <t>Akkum-</t>
  </si>
  <si>
    <t>Gj.snitt</t>
  </si>
  <si>
    <t>ulert</t>
  </si>
  <si>
    <t xml:space="preserve">  </t>
  </si>
  <si>
    <t>2)</t>
  </si>
  <si>
    <t xml:space="preserve">  Regnskapsført trygdetrekk</t>
  </si>
  <si>
    <t xml:space="preserve">  Regnskapsført egenbetaling utover trygdetrekk</t>
  </si>
  <si>
    <t xml:space="preserve">  Antall plasser som inntektene relaterer seg til 1)</t>
  </si>
  <si>
    <t>Antall</t>
  </si>
  <si>
    <t>I hele 1000 kroner</t>
  </si>
  <si>
    <t xml:space="preserve"> Tabell 1 - 1 - B - Smittevern for hele befolkningen (KOSTRA-funksjon 233)   1)</t>
  </si>
  <si>
    <t xml:space="preserve"> Tabell 1 - 1 - A - Antall saker behandlet innen miljørettet helsevern etter kommunehelseloven</t>
  </si>
  <si>
    <t>(31-60d)</t>
  </si>
  <si>
    <t>(1-30d)</t>
  </si>
  <si>
    <t>(61-90d)</t>
  </si>
  <si>
    <t>(91-120d)</t>
  </si>
  <si>
    <t>(121-180d)</t>
  </si>
  <si>
    <t>(181-365d)</t>
  </si>
  <si>
    <t>(&gt; 366 d)</t>
  </si>
  <si>
    <t>Avviket skyldes flytting utenbys (11), foreldre vil ikke (15), særegne møter grunnet spes.ped (9) og at en privat barnehage ikke følger standarden (16)</t>
  </si>
  <si>
    <t>Dette er 7 plasser i gratis språkgrupper</t>
  </si>
  <si>
    <t>Enslig mor m/8 barn henvendte seg i en akutt situasjon og trengte tak over hodet. Oslo kommune har ikke kvalitetsavtale for akutt døgnovernatting til barnefamilier.</t>
  </si>
  <si>
    <t>3 voksne: Ingen ledige plasser på steder med kvalitetsavtale førte til kortvarig bruk av private døgnovernattingssteder.</t>
  </si>
  <si>
    <t>Ja</t>
  </si>
  <si>
    <t>Fortløpende</t>
  </si>
  <si>
    <t>06/13</t>
  </si>
  <si>
    <t>11/12</t>
  </si>
  <si>
    <t>10/12</t>
  </si>
  <si>
    <t>Nei</t>
  </si>
  <si>
    <t>16010, 16011, 16012, 16015, 11291</t>
  </si>
  <si>
    <t>Tveita- og Trosterudklubben</t>
  </si>
  <si>
    <t xml:space="preserve">Ungdomskafe Tveita </t>
  </si>
  <si>
    <t>Studio</t>
  </si>
  <si>
    <t>Almedie film</t>
  </si>
  <si>
    <t>Almedie foto</t>
  </si>
  <si>
    <t>Drengestua musikkverksted</t>
  </si>
  <si>
    <t xml:space="preserve">Teater Trosterud </t>
  </si>
  <si>
    <t>Dans Trosterud</t>
  </si>
  <si>
    <t>Haugerud skole (dans, sjakk, hekle osv)</t>
  </si>
  <si>
    <t>Ellingsrud  fritidsklubb junior</t>
  </si>
  <si>
    <t>Ellingsrud fritidsklubb ungdom</t>
  </si>
  <si>
    <t>Ungdomstreff Ellingsrud</t>
  </si>
  <si>
    <t>Furuset junior (Gran Åpen skole)</t>
  </si>
  <si>
    <t>Furuset ungdomssenter</t>
  </si>
  <si>
    <t>Ungdomstreff Furuset</t>
  </si>
  <si>
    <t>Lindeberg junior</t>
  </si>
  <si>
    <t>Lindberg etter skoletid</t>
  </si>
  <si>
    <t>Lindeberg ungdom</t>
  </si>
  <si>
    <t>Dansegrupper</t>
  </si>
  <si>
    <t>Fotballkvelder</t>
  </si>
  <si>
    <t>Lekshjelp helg</t>
  </si>
  <si>
    <t>Åpen hall Haugerud</t>
  </si>
  <si>
    <t>Furuset Forum</t>
  </si>
  <si>
    <t>Aktivitetssenter for eldre Tveten gård</t>
  </si>
  <si>
    <t>N</t>
  </si>
  <si>
    <t>Furuset seniorsenter</t>
  </si>
  <si>
    <t>Haugerud seniorsenter</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</si>
</sst>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0%"/>
    <numFmt numFmtId="165" formatCode="dd/mm/yy;@"/>
    <numFmt numFmtId="166" formatCode="0.0"/>
    <numFmt numFmtId="167" formatCode="#,##0.0"/>
    <numFmt numFmtId="168" formatCode="0.0%"/>
    <numFmt numFmtId="169" formatCode="d/m/yy;@"/>
    <numFmt numFmtId="170" formatCode="_ * #,##0_ ;_ * \-#,##0_ ;_ * &quot;-&quot;??_ ;_ @_ "/>
  </numFmts>
  <fonts count="86">
    <font>
      <sz val="10"/>
      <name val="MS Sans Serif"/>
    </font>
    <font>
      <sz val="11"/>
      <color indexed="8"/>
      <name val="Calibri"/>
      <family val="2"/>
    </font>
    <font>
      <sz val="10"/>
      <name val="MS Sans Serif"/>
      <family val="2"/>
    </font>
    <font>
      <sz val="9"/>
      <name val="Times New Roman"/>
      <family val="1"/>
    </font>
    <font>
      <sz val="10"/>
      <name val="Times New Roman"/>
      <family val="1"/>
    </font>
    <font>
      <b/>
      <u/>
      <sz val="10"/>
      <name val="Times New Roman"/>
      <family val="1"/>
    </font>
    <font>
      <sz val="10"/>
      <name val="Times New Roman"/>
      <family val="1"/>
    </font>
    <font>
      <b/>
      <sz val="10"/>
      <name val="Times New Roman"/>
      <family val="1"/>
    </font>
    <font>
      <b/>
      <sz val="9"/>
      <name val="Times New Roman"/>
      <family val="1"/>
    </font>
    <font>
      <sz val="9"/>
      <name val="Times New Roman"/>
      <family val="1"/>
    </font>
    <font>
      <u/>
      <sz val="10"/>
      <name val="Times New Roman"/>
      <family val="1"/>
    </font>
    <font>
      <b/>
      <sz val="11"/>
      <color indexed="12"/>
      <name val="Times New Roman"/>
      <family val="1"/>
    </font>
    <font>
      <sz val="16"/>
      <name val="Times New Roman"/>
      <family val="1"/>
    </font>
    <font>
      <b/>
      <sz val="12"/>
      <color indexed="12"/>
      <name val="Times New Roman"/>
      <family val="1"/>
    </font>
    <font>
      <sz val="12"/>
      <name val="Times New Roman"/>
      <family val="1"/>
    </font>
    <font>
      <sz val="8"/>
      <color indexed="81"/>
      <name val="Tahoma"/>
      <family val="2"/>
    </font>
    <font>
      <b/>
      <sz val="9"/>
      <color indexed="12"/>
      <name val="Times New Roman"/>
      <family val="1"/>
    </font>
    <font>
      <b/>
      <sz val="12"/>
      <name val="Times New Roman"/>
      <family val="1"/>
    </font>
    <font>
      <b/>
      <sz val="8"/>
      <color indexed="81"/>
      <name val="Tahoma"/>
      <family val="2"/>
    </font>
    <font>
      <b/>
      <sz val="10"/>
      <color indexed="10"/>
      <name val="Times New Roman"/>
      <family val="1"/>
    </font>
    <font>
      <b/>
      <sz val="10"/>
      <name val="MS Sans Serif"/>
      <family val="2"/>
    </font>
    <font>
      <b/>
      <sz val="14"/>
      <color indexed="12"/>
      <name val="Times New Roman"/>
      <family val="1"/>
    </font>
    <font>
      <i/>
      <sz val="10"/>
      <name val="Times New Roman"/>
      <family val="1"/>
    </font>
    <font>
      <b/>
      <sz val="14"/>
      <name val="Times New Roman"/>
      <family val="1"/>
    </font>
    <font>
      <b/>
      <sz val="10"/>
      <color indexed="12"/>
      <name val="Times New Roman"/>
      <family val="1"/>
    </font>
    <font>
      <sz val="8"/>
      <name val="MS Sans Serif"/>
      <family val="2"/>
    </font>
    <font>
      <sz val="10"/>
      <color indexed="10"/>
      <name val="Times New Roman"/>
      <family val="1"/>
    </font>
    <font>
      <sz val="10"/>
      <color indexed="12"/>
      <name val="Times New Roman"/>
      <family val="1"/>
    </font>
    <font>
      <b/>
      <u/>
      <sz val="14"/>
      <color indexed="12"/>
      <name val="Times New Roman"/>
      <family val="1"/>
    </font>
    <font>
      <strike/>
      <sz val="10"/>
      <name val="Times New Roman"/>
      <family val="1"/>
    </font>
    <font>
      <u/>
      <sz val="10"/>
      <color indexed="12"/>
      <name val="Times New Roman"/>
      <family val="1"/>
    </font>
    <font>
      <b/>
      <u/>
      <sz val="10"/>
      <color indexed="12"/>
      <name val="Times New Roman"/>
      <family val="1"/>
    </font>
    <font>
      <sz val="10"/>
      <name val="DepCentury Old Style"/>
    </font>
    <font>
      <b/>
      <sz val="10"/>
      <name val="Times New Roman"/>
      <family val="1"/>
    </font>
    <font>
      <b/>
      <sz val="10"/>
      <color indexed="12"/>
      <name val="Times New Roman"/>
      <family val="1"/>
    </font>
    <font>
      <b/>
      <i/>
      <sz val="10"/>
      <color indexed="12"/>
      <name val="Times New Roman"/>
      <family val="1"/>
    </font>
    <font>
      <b/>
      <i/>
      <sz val="10"/>
      <name val="Times New Roman"/>
      <family val="1"/>
    </font>
    <font>
      <b/>
      <sz val="16"/>
      <color indexed="12"/>
      <name val="Times New Roman"/>
      <family val="1"/>
    </font>
    <font>
      <sz val="9"/>
      <color indexed="12"/>
      <name val="Times New Roman"/>
      <family val="1"/>
    </font>
    <font>
      <sz val="10"/>
      <name val="Arial"/>
      <family val="2"/>
    </font>
    <font>
      <b/>
      <sz val="20"/>
      <color indexed="12"/>
      <name val="Times New Roman"/>
      <family val="1"/>
    </font>
    <font>
      <b/>
      <strike/>
      <sz val="10"/>
      <name val="Times New Roman"/>
      <family val="1"/>
    </font>
    <font>
      <b/>
      <strike/>
      <sz val="9"/>
      <name val="Times New Roman"/>
      <family val="1"/>
    </font>
    <font>
      <strike/>
      <sz val="10"/>
      <color indexed="12"/>
      <name val="Times New Roman"/>
      <family val="1"/>
    </font>
    <font>
      <sz val="10"/>
      <color indexed="12"/>
      <name val="Times-Roman"/>
    </font>
    <font>
      <sz val="10"/>
      <color indexed="12"/>
      <name val="Times New Roman"/>
      <family val="1"/>
    </font>
    <font>
      <b/>
      <sz val="10"/>
      <color indexed="12"/>
      <name val="Times New Roman"/>
      <family val="1"/>
    </font>
    <font>
      <sz val="10"/>
      <color indexed="10"/>
      <name val="Times New Roman"/>
      <family val="1"/>
    </font>
    <font>
      <strike/>
      <sz val="10"/>
      <color indexed="10"/>
      <name val="Times New Roman"/>
      <family val="1"/>
    </font>
    <font>
      <b/>
      <sz val="10"/>
      <color indexed="10"/>
      <name val="Times New Roman"/>
      <family val="1"/>
    </font>
    <font>
      <b/>
      <sz val="9"/>
      <color indexed="10"/>
      <name val="Times New Roman"/>
      <family val="1"/>
    </font>
    <font>
      <b/>
      <sz val="10"/>
      <color indexed="56"/>
      <name val="Times New Roman"/>
      <family val="1"/>
    </font>
    <font>
      <u/>
      <sz val="10"/>
      <color indexed="12"/>
      <name val="Times New Roman"/>
      <family val="1"/>
    </font>
    <font>
      <strike/>
      <sz val="10"/>
      <color indexed="12"/>
      <name val="Times New Roman"/>
      <family val="1"/>
    </font>
    <font>
      <b/>
      <sz val="10"/>
      <color indexed="36"/>
      <name val="Times New Roman"/>
      <family val="1"/>
    </font>
    <font>
      <sz val="9"/>
      <color indexed="12"/>
      <name val="Times New Roman"/>
      <family val="1"/>
    </font>
    <font>
      <sz val="10"/>
      <color indexed="12"/>
      <name val="Times-Roman"/>
    </font>
    <font>
      <b/>
      <sz val="12"/>
      <color indexed="10"/>
      <name val="Times New Roman"/>
      <family val="1"/>
    </font>
    <font>
      <b/>
      <u/>
      <sz val="12"/>
      <color indexed="10"/>
      <name val="Times New Roman"/>
      <family val="1"/>
    </font>
    <font>
      <b/>
      <vertAlign val="superscript"/>
      <sz val="10"/>
      <name val="Times New Roman"/>
      <family val="1"/>
    </font>
    <font>
      <b/>
      <u/>
      <sz val="10"/>
      <color indexed="12"/>
      <name val="Times New Roman"/>
      <family val="1"/>
    </font>
    <font>
      <b/>
      <vertAlign val="superscript"/>
      <sz val="10"/>
      <color indexed="12"/>
      <name val="Times New Roman"/>
      <family val="1"/>
    </font>
    <font>
      <b/>
      <vertAlign val="superscript"/>
      <sz val="9"/>
      <color indexed="12"/>
      <name val="Times New Roman"/>
      <family val="1"/>
    </font>
    <font>
      <i/>
      <sz val="10"/>
      <color indexed="12"/>
      <name val="Times New Roman"/>
      <family val="1"/>
    </font>
    <font>
      <sz val="10"/>
      <color indexed="10"/>
      <name val="MS Sans Serif"/>
      <family val="2"/>
    </font>
    <font>
      <b/>
      <sz val="10"/>
      <color indexed="8"/>
      <name val="Times New Roman"/>
      <family val="1"/>
    </font>
    <font>
      <sz val="10"/>
      <color indexed="8"/>
      <name val="Times New Roman"/>
      <family val="1"/>
    </font>
    <font>
      <b/>
      <sz val="10"/>
      <name val="Arial"/>
      <family val="2"/>
    </font>
    <font>
      <sz val="10"/>
      <color indexed="12"/>
      <name val="Arial"/>
      <family val="2"/>
    </font>
    <font>
      <sz val="8"/>
      <name val="Helv"/>
    </font>
    <font>
      <sz val="9"/>
      <name val="Arial"/>
      <family val="2"/>
    </font>
    <font>
      <b/>
      <sz val="9"/>
      <name val="Arial"/>
      <family val="2"/>
    </font>
    <font>
      <sz val="8"/>
      <name val="Arial"/>
      <family val="2"/>
    </font>
    <font>
      <sz val="10"/>
      <name val="Courier New"/>
      <family val="3"/>
    </font>
    <font>
      <sz val="8"/>
      <name val="Times New Roman"/>
      <family val="1"/>
    </font>
    <font>
      <sz val="8"/>
      <name val="TimesNewRomanPSMT"/>
    </font>
    <font>
      <b/>
      <sz val="10"/>
      <color indexed="8"/>
      <name val="Times New Roman"/>
      <family val="1"/>
    </font>
    <font>
      <sz val="10"/>
      <color indexed="10"/>
      <name val="Times New Roman"/>
      <family val="1"/>
    </font>
    <font>
      <sz val="10"/>
      <color indexed="8"/>
      <name val="Times New Roman"/>
      <family val="1"/>
    </font>
    <font>
      <b/>
      <u/>
      <sz val="10"/>
      <color indexed="8"/>
      <name val="Times New Roman"/>
      <family val="1"/>
    </font>
    <font>
      <sz val="10"/>
      <color indexed="8"/>
      <name val="MS Sans Serif"/>
      <family val="2"/>
    </font>
    <font>
      <sz val="10"/>
      <name val="MS Sans Serif"/>
      <family val="2"/>
    </font>
    <font>
      <sz val="10"/>
      <name val="MS Sans Serif"/>
      <family val="2"/>
    </font>
    <font>
      <sz val="10"/>
      <color indexed="8"/>
      <name val="Times New Roman"/>
      <family val="1"/>
    </font>
    <font>
      <u/>
      <sz val="10"/>
      <color theme="10"/>
      <name val="MS Sans Serif"/>
      <family val="2"/>
    </font>
    <font>
      <sz val="8"/>
      <color theme="1"/>
      <name val="Times New Roman"/>
      <family val="1"/>
    </font>
  </fonts>
  <fills count="14">
    <fill>
      <patternFill patternType="none"/>
    </fill>
    <fill>
      <patternFill patternType="gray125"/>
    </fill>
    <fill>
      <patternFill patternType="solid">
        <fgColor indexed="41"/>
        <bgColor indexed="64"/>
      </patternFill>
    </fill>
    <fill>
      <patternFill patternType="solid">
        <fgColor indexed="42"/>
        <bgColor indexed="64"/>
      </patternFill>
    </fill>
    <fill>
      <patternFill patternType="solid">
        <fgColor indexed="43"/>
        <bgColor indexed="64"/>
      </patternFill>
    </fill>
    <fill>
      <patternFill patternType="solid">
        <fgColor indexed="9"/>
        <bgColor indexed="64"/>
      </patternFill>
    </fill>
    <fill>
      <patternFill patternType="solid">
        <fgColor indexed="26"/>
        <bgColor indexed="64"/>
      </patternFill>
    </fill>
    <fill>
      <patternFill patternType="solid">
        <fgColor indexed="47"/>
        <bgColor indexed="64"/>
      </patternFill>
    </fill>
    <fill>
      <patternFill patternType="solid">
        <fgColor indexed="10"/>
        <bgColor indexed="64"/>
      </patternFill>
    </fill>
    <fill>
      <patternFill patternType="solid">
        <fgColor indexed="13"/>
        <bgColor indexed="64"/>
      </patternFill>
    </fill>
    <fill>
      <patternFill patternType="solid">
        <fgColor indexed="23"/>
        <bgColor indexed="64"/>
      </patternFill>
    </fill>
    <fill>
      <patternFill patternType="solid">
        <fgColor indexed="51"/>
        <bgColor indexed="64"/>
      </patternFill>
    </fill>
    <fill>
      <patternFill patternType="solid">
        <fgColor indexed="44"/>
        <bgColor indexed="64"/>
      </patternFill>
    </fill>
    <fill>
      <patternFill patternType="solid">
        <fgColor indexed="45"/>
        <bgColor indexed="64"/>
      </patternFill>
    </fill>
  </fills>
  <borders count="87">
    <border>
      <left/>
      <right/>
      <top/>
      <bottom/>
      <diagonal/>
    </border>
    <border>
      <left style="medium">
        <color indexed="64"/>
      </left>
      <right/>
      <top/>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right/>
      <top/>
      <bottom style="dashed">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style="medium">
        <color indexed="64"/>
      </bottom>
      <diagonal/>
    </border>
    <border>
      <left/>
      <right style="thin">
        <color indexed="64"/>
      </right>
      <top/>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diagonal/>
    </border>
    <border>
      <left style="mediumDashed">
        <color indexed="64"/>
      </left>
      <right style="mediumDashed">
        <color indexed="64"/>
      </right>
      <top style="medium">
        <color indexed="64"/>
      </top>
      <bottom style="mediumDashed">
        <color indexed="64"/>
      </bottom>
      <diagonal/>
    </border>
    <border>
      <left style="mediumDashed">
        <color indexed="64"/>
      </left>
      <right/>
      <top style="mediumDashed">
        <color indexed="64"/>
      </top>
      <bottom style="mediumDashed">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top style="dashed">
        <color indexed="64"/>
      </top>
      <bottom/>
      <diagonal/>
    </border>
    <border>
      <left style="thin">
        <color indexed="64"/>
      </left>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top style="dotted">
        <color indexed="64"/>
      </top>
      <bottom/>
      <diagonal/>
    </border>
    <border>
      <left/>
      <right/>
      <top style="dotted">
        <color indexed="64"/>
      </top>
      <bottom/>
      <diagonal/>
    </border>
    <border>
      <left style="medium">
        <color indexed="64"/>
      </left>
      <right style="medium">
        <color indexed="64"/>
      </right>
      <top style="dotted">
        <color indexed="64"/>
      </top>
      <bottom/>
      <diagonal/>
    </border>
    <border>
      <left style="medium">
        <color indexed="64"/>
      </left>
      <right/>
      <top/>
      <bottom style="dotted">
        <color indexed="64"/>
      </bottom>
      <diagonal/>
    </border>
    <border>
      <left/>
      <right/>
      <top/>
      <bottom style="dotted">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ck">
        <color indexed="64"/>
      </left>
      <right style="medium">
        <color indexed="64"/>
      </right>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thick">
        <color indexed="64"/>
      </left>
      <right style="medium">
        <color indexed="64"/>
      </right>
      <top style="medium">
        <color indexed="64"/>
      </top>
      <bottom style="medium">
        <color indexed="64"/>
      </bottom>
      <diagonal/>
    </border>
    <border>
      <left style="medium">
        <color indexed="64"/>
      </left>
      <right style="medium">
        <color indexed="64"/>
      </right>
      <top/>
      <bottom style="dotted">
        <color indexed="64"/>
      </bottom>
      <diagonal/>
    </border>
  </borders>
  <cellStyleXfs count="14">
    <xf numFmtId="0" fontId="0" fillId="0" borderId="0"/>
    <xf numFmtId="0" fontId="84" fillId="0" borderId="0" applyNumberFormat="0" applyFill="0" applyBorder="0" applyAlignment="0" applyProtection="0">
      <alignment vertical="top"/>
      <protection locked="0"/>
    </xf>
    <xf numFmtId="0" fontId="39" fillId="0" borderId="0"/>
    <xf numFmtId="0" fontId="81" fillId="0" borderId="0"/>
    <xf numFmtId="0" fontId="82" fillId="0" borderId="0"/>
    <xf numFmtId="0" fontId="2" fillId="0" borderId="0"/>
    <xf numFmtId="0" fontId="32" fillId="0" borderId="0"/>
    <xf numFmtId="0" fontId="69" fillId="0" borderId="0"/>
    <xf numFmtId="0" fontId="2" fillId="0" borderId="0"/>
    <xf numFmtId="0" fontId="73" fillId="0" borderId="0"/>
    <xf numFmtId="0" fontId="69" fillId="0" borderId="0"/>
    <xf numFmtId="164" fontId="2" fillId="0" borderId="0" applyFont="0" applyFill="0" applyBorder="0" applyAlignment="0" applyProtection="0"/>
    <xf numFmtId="0" fontId="4" fillId="0" borderId="0"/>
    <xf numFmtId="4" fontId="2" fillId="0" borderId="0" applyFont="0" applyFill="0" applyBorder="0" applyAlignment="0" applyProtection="0"/>
  </cellStyleXfs>
  <cellXfs count="1037">
    <xf numFmtId="0" fontId="0" fillId="0" borderId="0" xfId="0"/>
    <xf numFmtId="0" fontId="6" fillId="0" borderId="0" xfId="0" applyFont="1" applyBorder="1"/>
    <xf numFmtId="0" fontId="6" fillId="0" borderId="0" xfId="0" applyFont="1"/>
    <xf numFmtId="0" fontId="7" fillId="0" borderId="0" xfId="0" applyFont="1"/>
    <xf numFmtId="0" fontId="12" fillId="0" borderId="0" xfId="0" applyFont="1" applyBorder="1" applyAlignment="1"/>
    <xf numFmtId="0" fontId="12" fillId="0" borderId="0" xfId="0" applyFont="1" applyBorder="1" applyAlignment="1">
      <alignment horizontal="centerContinuous"/>
    </xf>
    <xf numFmtId="0" fontId="7" fillId="0" borderId="0" xfId="0" applyFont="1" applyBorder="1"/>
    <xf numFmtId="0" fontId="7" fillId="0" borderId="1" xfId="0" applyFont="1" applyBorder="1"/>
    <xf numFmtId="0" fontId="7" fillId="0" borderId="2" xfId="0" applyFont="1" applyBorder="1"/>
    <xf numFmtId="0" fontId="6" fillId="0" borderId="0" xfId="0" applyFont="1" applyProtection="1"/>
    <xf numFmtId="0" fontId="4" fillId="0" borderId="0" xfId="0" applyFont="1"/>
    <xf numFmtId="0" fontId="5" fillId="0" borderId="2" xfId="0" applyFont="1" applyBorder="1"/>
    <xf numFmtId="0" fontId="7" fillId="0" borderId="3" xfId="0" applyFont="1" applyBorder="1"/>
    <xf numFmtId="0" fontId="7" fillId="0" borderId="4" xfId="0" applyFont="1" applyBorder="1"/>
    <xf numFmtId="0" fontId="7" fillId="0" borderId="5" xfId="0" applyFont="1" applyBorder="1"/>
    <xf numFmtId="0" fontId="7" fillId="0" borderId="6" xfId="0" applyFont="1" applyBorder="1" applyAlignment="1"/>
    <xf numFmtId="0" fontId="7" fillId="0" borderId="4" xfId="0" applyFont="1" applyFill="1" applyBorder="1"/>
    <xf numFmtId="0" fontId="22" fillId="0" borderId="0" xfId="0" applyFont="1"/>
    <xf numFmtId="0" fontId="17" fillId="0" borderId="0" xfId="0" applyFont="1" applyAlignment="1">
      <alignment horizontal="right"/>
    </xf>
    <xf numFmtId="0" fontId="17" fillId="0" borderId="0" xfId="0" applyFont="1" applyAlignment="1">
      <alignment horizontal="left"/>
    </xf>
    <xf numFmtId="0" fontId="14" fillId="0" borderId="0" xfId="0" applyFont="1"/>
    <xf numFmtId="0" fontId="14" fillId="0" borderId="7" xfId="0" applyFont="1" applyBorder="1"/>
    <xf numFmtId="0" fontId="14" fillId="0" borderId="0" xfId="0" applyFont="1" applyBorder="1"/>
    <xf numFmtId="0" fontId="7" fillId="0" borderId="8" xfId="0" applyFont="1" applyBorder="1"/>
    <xf numFmtId="0" fontId="7" fillId="0" borderId="9" xfId="0" applyFont="1" applyBorder="1"/>
    <xf numFmtId="0" fontId="6" fillId="0" borderId="0" xfId="0" applyFont="1" applyFill="1"/>
    <xf numFmtId="0" fontId="7" fillId="0" borderId="0" xfId="0" applyFont="1" applyFill="1" applyBorder="1" applyAlignment="1">
      <alignment horizontal="right"/>
    </xf>
    <xf numFmtId="0" fontId="5" fillId="0" borderId="0" xfId="0" applyFont="1"/>
    <xf numFmtId="0" fontId="7" fillId="0" borderId="1" xfId="0" applyFont="1" applyFill="1" applyBorder="1"/>
    <xf numFmtId="0" fontId="7" fillId="0" borderId="3" xfId="0" applyFont="1" applyFill="1" applyBorder="1"/>
    <xf numFmtId="0" fontId="19" fillId="2" borderId="0" xfId="0" applyFont="1" applyFill="1"/>
    <xf numFmtId="0" fontId="7" fillId="3" borderId="1" xfId="0" applyFont="1" applyFill="1" applyBorder="1"/>
    <xf numFmtId="0" fontId="7" fillId="3" borderId="3" xfId="0" applyFont="1" applyFill="1" applyBorder="1"/>
    <xf numFmtId="0" fontId="7" fillId="0" borderId="10" xfId="0" applyFont="1" applyFill="1" applyBorder="1"/>
    <xf numFmtId="0" fontId="7" fillId="3" borderId="2" xfId="0" applyFont="1" applyFill="1" applyBorder="1"/>
    <xf numFmtId="0" fontId="7" fillId="0" borderId="11" xfId="0" applyFont="1" applyBorder="1" applyAlignment="1">
      <alignment horizontal="center"/>
    </xf>
    <xf numFmtId="0" fontId="7" fillId="3" borderId="11" xfId="0" applyFont="1" applyFill="1" applyBorder="1" applyAlignment="1">
      <alignment horizontal="center"/>
    </xf>
    <xf numFmtId="0" fontId="7" fillId="0" borderId="12" xfId="0" applyFont="1" applyBorder="1" applyAlignment="1">
      <alignment horizontal="center"/>
    </xf>
    <xf numFmtId="0" fontId="7" fillId="0" borderId="11" xfId="0" applyFont="1" applyBorder="1" applyAlignment="1">
      <alignment horizontal="right"/>
    </xf>
    <xf numFmtId="0" fontId="27" fillId="0" borderId="0" xfId="0" applyFont="1" applyBorder="1"/>
    <xf numFmtId="0" fontId="24" fillId="0" borderId="0" xfId="0" applyFont="1"/>
    <xf numFmtId="0" fontId="7" fillId="0" borderId="0" xfId="0" applyFont="1" applyAlignment="1">
      <alignment horizontal="right"/>
    </xf>
    <xf numFmtId="0" fontId="7" fillId="0" borderId="0" xfId="0" applyFont="1" applyBorder="1" applyAlignment="1">
      <alignment horizontal="right"/>
    </xf>
    <xf numFmtId="0" fontId="7" fillId="3" borderId="0" xfId="0" applyFont="1" applyFill="1" applyBorder="1"/>
    <xf numFmtId="0" fontId="7" fillId="4" borderId="8" xfId="0" applyFont="1" applyFill="1" applyBorder="1"/>
    <xf numFmtId="0" fontId="8" fillId="3" borderId="0" xfId="0" applyFont="1" applyFill="1" applyBorder="1" applyAlignment="1">
      <alignment wrapText="1"/>
    </xf>
    <xf numFmtId="0" fontId="7" fillId="3" borderId="11" xfId="0" applyFont="1" applyFill="1" applyBorder="1" applyAlignment="1">
      <alignment horizontal="center" wrapText="1"/>
    </xf>
    <xf numFmtId="0" fontId="7" fillId="3" borderId="12" xfId="0" applyFont="1" applyFill="1" applyBorder="1"/>
    <xf numFmtId="0" fontId="7" fillId="3" borderId="11" xfId="0" applyFont="1" applyFill="1" applyBorder="1" applyAlignment="1">
      <alignment horizontal="left" wrapText="1" indent="1"/>
    </xf>
    <xf numFmtId="0" fontId="27" fillId="0" borderId="0" xfId="0" applyFont="1" applyBorder="1" applyAlignment="1"/>
    <xf numFmtId="0" fontId="4" fillId="0" borderId="0" xfId="0" applyFont="1" applyAlignment="1">
      <alignment wrapText="1"/>
    </xf>
    <xf numFmtId="0" fontId="21" fillId="0" borderId="0" xfId="0" applyFont="1" applyBorder="1"/>
    <xf numFmtId="0" fontId="5" fillId="0" borderId="13" xfId="0" applyFont="1" applyBorder="1" applyAlignment="1">
      <alignment wrapText="1"/>
    </xf>
    <xf numFmtId="0" fontId="5" fillId="0" borderId="14" xfId="0" applyFont="1" applyBorder="1" applyAlignment="1">
      <alignment wrapText="1"/>
    </xf>
    <xf numFmtId="164" fontId="7" fillId="4" borderId="8" xfId="11" applyFont="1" applyFill="1" applyBorder="1"/>
    <xf numFmtId="0" fontId="27" fillId="0" borderId="0" xfId="0" applyFont="1"/>
    <xf numFmtId="0" fontId="7" fillId="0" borderId="4" xfId="0" applyFont="1" applyBorder="1" applyAlignment="1">
      <alignment horizontal="centerContinuous" vertical="center" wrapText="1"/>
    </xf>
    <xf numFmtId="0" fontId="21" fillId="0" borderId="0" xfId="0" applyFont="1"/>
    <xf numFmtId="0" fontId="28" fillId="0" borderId="0" xfId="0" applyFont="1"/>
    <xf numFmtId="0" fontId="5" fillId="0" borderId="2" xfId="0" applyFont="1" applyBorder="1" applyAlignment="1">
      <alignment horizontal="centerContinuous" vertical="center" wrapText="1"/>
    </xf>
    <xf numFmtId="0" fontId="7" fillId="0" borderId="4" xfId="0" applyFont="1" applyBorder="1" applyAlignment="1">
      <alignment horizontal="left" vertical="center"/>
    </xf>
    <xf numFmtId="0" fontId="4" fillId="0" borderId="0" xfId="0" applyFont="1" applyAlignment="1">
      <alignment horizontal="left" vertical="center" wrapText="1"/>
    </xf>
    <xf numFmtId="0" fontId="7" fillId="3" borderId="6" xfId="0" applyFont="1" applyFill="1" applyBorder="1"/>
    <xf numFmtId="0" fontId="7" fillId="3" borderId="11" xfId="0" applyFont="1" applyFill="1" applyBorder="1"/>
    <xf numFmtId="168" fontId="7" fillId="4" borderId="8" xfId="11" applyNumberFormat="1" applyFont="1" applyFill="1" applyBorder="1"/>
    <xf numFmtId="0" fontId="7" fillId="0" borderId="10" xfId="0" applyFont="1" applyBorder="1"/>
    <xf numFmtId="0" fontId="7" fillId="3" borderId="13" xfId="0" applyFont="1" applyFill="1" applyBorder="1" applyAlignment="1">
      <alignment horizontal="centerContinuous" vertical="center" wrapText="1"/>
    </xf>
    <xf numFmtId="0" fontId="7" fillId="3" borderId="14" xfId="0" applyFont="1" applyFill="1" applyBorder="1" applyAlignment="1">
      <alignment horizontal="centerContinuous" vertical="center" wrapText="1"/>
    </xf>
    <xf numFmtId="0" fontId="27" fillId="0" borderId="1" xfId="0" applyFont="1" applyBorder="1"/>
    <xf numFmtId="0" fontId="7" fillId="0" borderId="4" xfId="0" applyFont="1" applyFill="1" applyBorder="1" applyAlignment="1">
      <alignment wrapText="1"/>
    </xf>
    <xf numFmtId="0" fontId="27" fillId="0" borderId="2" xfId="0" applyFont="1" applyBorder="1"/>
    <xf numFmtId="0" fontId="7" fillId="0" borderId="0" xfId="0" applyFont="1" applyFill="1" applyBorder="1"/>
    <xf numFmtId="0" fontId="7" fillId="3" borderId="15" xfId="0" applyFont="1" applyFill="1" applyBorder="1"/>
    <xf numFmtId="0" fontId="30" fillId="0" borderId="2" xfId="0" applyFont="1" applyBorder="1" applyAlignment="1">
      <alignment wrapText="1"/>
    </xf>
    <xf numFmtId="0" fontId="24" fillId="0" borderId="1" xfId="0" applyFont="1" applyBorder="1"/>
    <xf numFmtId="0" fontId="7" fillId="5" borderId="4" xfId="0" applyFont="1" applyFill="1" applyBorder="1" applyAlignment="1">
      <alignment horizontal="left" wrapText="1"/>
    </xf>
    <xf numFmtId="0" fontId="31" fillId="0" borderId="0" xfId="0" applyFont="1"/>
    <xf numFmtId="0" fontId="27" fillId="0" borderId="0" xfId="0" applyFont="1" applyBorder="1" applyAlignment="1">
      <alignment horizontal="left"/>
    </xf>
    <xf numFmtId="0" fontId="7" fillId="3" borderId="12" xfId="0" applyFont="1" applyFill="1" applyBorder="1" applyAlignment="1">
      <alignment horizontal="centerContinuous" vertical="center" wrapText="1"/>
    </xf>
    <xf numFmtId="0" fontId="7" fillId="3" borderId="16" xfId="0" applyFont="1" applyFill="1" applyBorder="1" applyAlignment="1">
      <alignment horizontal="center" wrapText="1"/>
    </xf>
    <xf numFmtId="0" fontId="7" fillId="0" borderId="17" xfId="0" applyFont="1" applyBorder="1"/>
    <xf numFmtId="0" fontId="27" fillId="0" borderId="0" xfId="0" applyFont="1" applyFill="1" applyBorder="1"/>
    <xf numFmtId="0" fontId="4" fillId="0" borderId="0" xfId="0" applyFont="1" applyBorder="1" applyAlignment="1">
      <alignment horizontal="right"/>
    </xf>
    <xf numFmtId="0" fontId="6" fillId="2" borderId="0" xfId="0" applyFont="1" applyFill="1" applyBorder="1" applyAlignment="1" applyProtection="1">
      <alignment horizontal="right"/>
    </xf>
    <xf numFmtId="0" fontId="7" fillId="0" borderId="0" xfId="0" applyFont="1" applyBorder="1" applyAlignment="1" applyProtection="1">
      <alignment horizontal="right"/>
    </xf>
    <xf numFmtId="0" fontId="6" fillId="0" borderId="0" xfId="0" applyFont="1" applyBorder="1" applyAlignment="1" applyProtection="1">
      <alignment horizontal="right"/>
    </xf>
    <xf numFmtId="1" fontId="6" fillId="0" borderId="0" xfId="0" applyNumberFormat="1" applyFont="1" applyBorder="1" applyAlignment="1" applyProtection="1">
      <alignment horizontal="right"/>
    </xf>
    <xf numFmtId="0" fontId="6" fillId="0" borderId="0" xfId="0" applyFont="1" applyBorder="1" applyProtection="1"/>
    <xf numFmtId="3" fontId="6" fillId="0" borderId="0" xfId="0" applyNumberFormat="1" applyFont="1" applyBorder="1" applyAlignment="1" applyProtection="1">
      <alignment horizontal="right"/>
    </xf>
    <xf numFmtId="3" fontId="6" fillId="0" borderId="0" xfId="0" applyNumberFormat="1" applyFont="1" applyBorder="1" applyProtection="1"/>
    <xf numFmtId="3" fontId="6" fillId="2" borderId="0" xfId="0" applyNumberFormat="1" applyFont="1" applyFill="1" applyBorder="1" applyProtection="1"/>
    <xf numFmtId="0" fontId="4" fillId="0" borderId="0" xfId="0" applyFont="1" applyBorder="1" applyAlignment="1" applyProtection="1">
      <alignment horizontal="right"/>
    </xf>
    <xf numFmtId="0" fontId="4" fillId="0" borderId="0" xfId="0" applyFont="1" applyProtection="1"/>
    <xf numFmtId="0" fontId="4" fillId="2" borderId="0" xfId="0" applyFont="1" applyFill="1" applyBorder="1" applyAlignment="1" applyProtection="1">
      <alignment horizontal="right"/>
    </xf>
    <xf numFmtId="0" fontId="4" fillId="0" borderId="0" xfId="0" applyFont="1" applyBorder="1" applyProtection="1"/>
    <xf numFmtId="1" fontId="4" fillId="0" borderId="0" xfId="0" applyNumberFormat="1" applyFont="1" applyBorder="1" applyAlignment="1" applyProtection="1">
      <alignment horizontal="right"/>
    </xf>
    <xf numFmtId="17" fontId="6" fillId="0" borderId="0" xfId="0" applyNumberFormat="1" applyFont="1" applyBorder="1" applyAlignment="1" applyProtection="1">
      <alignment horizontal="right"/>
    </xf>
    <xf numFmtId="17" fontId="6" fillId="2" borderId="0" xfId="0" applyNumberFormat="1" applyFont="1" applyFill="1" applyBorder="1" applyAlignment="1" applyProtection="1">
      <alignment horizontal="right"/>
    </xf>
    <xf numFmtId="0" fontId="6" fillId="0" borderId="0" xfId="0" applyFont="1" applyBorder="1" applyAlignment="1" applyProtection="1">
      <alignment horizontal="right"/>
      <protection locked="0"/>
    </xf>
    <xf numFmtId="3" fontId="7" fillId="0" borderId="0" xfId="0" applyNumberFormat="1" applyFont="1" applyBorder="1" applyAlignment="1" applyProtection="1">
      <alignment horizontal="right"/>
    </xf>
    <xf numFmtId="2" fontId="6" fillId="2" borderId="0" xfId="0" applyNumberFormat="1" applyFont="1" applyFill="1" applyBorder="1" applyAlignment="1" applyProtection="1">
      <alignment horizontal="right"/>
    </xf>
    <xf numFmtId="167" fontId="6" fillId="0" borderId="0" xfId="0" applyNumberFormat="1" applyFont="1" applyBorder="1" applyAlignment="1" applyProtection="1">
      <alignment horizontal="right"/>
    </xf>
    <xf numFmtId="0" fontId="4" fillId="0" borderId="0" xfId="0" applyFont="1" applyBorder="1"/>
    <xf numFmtId="1" fontId="6" fillId="0" borderId="0" xfId="0" applyNumberFormat="1" applyFont="1" applyBorder="1" applyAlignment="1" applyProtection="1">
      <alignment horizontal="right" wrapText="1"/>
    </xf>
    <xf numFmtId="2" fontId="6" fillId="0" borderId="0" xfId="0" applyNumberFormat="1" applyFont="1" applyBorder="1" applyAlignment="1" applyProtection="1">
      <alignment horizontal="right" wrapText="1"/>
    </xf>
    <xf numFmtId="49" fontId="6" fillId="0" borderId="0" xfId="0" applyNumberFormat="1" applyFont="1" applyBorder="1" applyAlignment="1" applyProtection="1">
      <alignment horizontal="right"/>
    </xf>
    <xf numFmtId="4" fontId="6" fillId="0" borderId="0" xfId="0" applyNumberFormat="1" applyFont="1" applyBorder="1" applyAlignment="1" applyProtection="1">
      <alignment horizontal="right"/>
    </xf>
    <xf numFmtId="0" fontId="7" fillId="3" borderId="0" xfId="0" applyFont="1" applyFill="1" applyBorder="1" applyAlignment="1">
      <alignment wrapText="1"/>
    </xf>
    <xf numFmtId="0" fontId="7" fillId="0" borderId="0" xfId="0" applyFont="1" applyBorder="1" applyAlignment="1">
      <alignment wrapText="1"/>
    </xf>
    <xf numFmtId="0" fontId="7" fillId="0" borderId="0" xfId="0" applyFont="1" applyProtection="1"/>
    <xf numFmtId="3" fontId="6" fillId="0" borderId="0" xfId="0" applyNumberFormat="1" applyFont="1" applyFill="1" applyBorder="1" applyAlignment="1" applyProtection="1">
      <alignment horizontal="right"/>
    </xf>
    <xf numFmtId="0" fontId="6" fillId="0" borderId="0" xfId="0" applyFont="1" applyFill="1" applyProtection="1"/>
    <xf numFmtId="0" fontId="6" fillId="0" borderId="0" xfId="0" applyFont="1" applyFill="1" applyBorder="1" applyAlignment="1" applyProtection="1">
      <alignment horizontal="right"/>
    </xf>
    <xf numFmtId="0" fontId="7" fillId="6" borderId="0" xfId="0" applyFont="1" applyFill="1" applyBorder="1" applyAlignment="1">
      <alignment wrapText="1"/>
    </xf>
    <xf numFmtId="0" fontId="33" fillId="6" borderId="0" xfId="0" applyFont="1" applyFill="1" applyBorder="1" applyAlignment="1">
      <alignment wrapText="1"/>
    </xf>
    <xf numFmtId="0" fontId="7" fillId="6" borderId="0" xfId="0" applyFont="1" applyFill="1" applyBorder="1" applyAlignment="1">
      <alignment vertical="center" wrapText="1"/>
    </xf>
    <xf numFmtId="1" fontId="7" fillId="0" borderId="18" xfId="0" applyNumberFormat="1" applyFont="1" applyBorder="1" applyAlignment="1" applyProtection="1">
      <alignment horizontal="right"/>
    </xf>
    <xf numFmtId="0" fontId="6" fillId="0" borderId="18" xfId="0" applyFont="1" applyBorder="1" applyAlignment="1" applyProtection="1">
      <alignment horizontal="right"/>
    </xf>
    <xf numFmtId="0" fontId="7" fillId="0" borderId="18" xfId="0" applyFont="1" applyBorder="1" applyAlignment="1" applyProtection="1">
      <alignment horizontal="right"/>
    </xf>
    <xf numFmtId="3" fontId="7" fillId="0" borderId="18" xfId="0" applyNumberFormat="1" applyFont="1" applyBorder="1" applyAlignment="1" applyProtection="1">
      <alignment horizontal="right"/>
    </xf>
    <xf numFmtId="0" fontId="6" fillId="0" borderId="0" xfId="0" applyFont="1" applyFill="1" applyBorder="1" applyAlignment="1" applyProtection="1">
      <alignment horizontal="right"/>
      <protection locked="0"/>
    </xf>
    <xf numFmtId="0" fontId="7" fillId="0" borderId="18" xfId="0" applyFont="1" applyBorder="1" applyAlignment="1" applyProtection="1">
      <alignment horizontal="right"/>
      <protection locked="0"/>
    </xf>
    <xf numFmtId="0" fontId="7" fillId="0" borderId="18" xfId="0" applyFont="1" applyFill="1" applyBorder="1" applyAlignment="1" applyProtection="1">
      <alignment horizontal="right"/>
      <protection locked="0"/>
    </xf>
    <xf numFmtId="0" fontId="6" fillId="0" borderId="0" xfId="0" applyFont="1" applyBorder="1" applyAlignment="1" applyProtection="1">
      <alignment wrapText="1"/>
    </xf>
    <xf numFmtId="0" fontId="19" fillId="0" borderId="0" xfId="0" applyFont="1" applyBorder="1" applyAlignment="1" applyProtection="1">
      <alignment wrapText="1"/>
    </xf>
    <xf numFmtId="0" fontId="28" fillId="0" borderId="0" xfId="0" applyFont="1" applyAlignment="1">
      <alignment wrapText="1"/>
    </xf>
    <xf numFmtId="0" fontId="6" fillId="0" borderId="0" xfId="0" applyFont="1" applyBorder="1" applyAlignment="1">
      <alignment wrapText="1"/>
    </xf>
    <xf numFmtId="0" fontId="7" fillId="0" borderId="18" xfId="0" applyFont="1" applyBorder="1" applyAlignment="1">
      <alignment wrapText="1"/>
    </xf>
    <xf numFmtId="0" fontId="31" fillId="0" borderId="0" xfId="0" applyFont="1" applyBorder="1" applyAlignment="1">
      <alignment wrapText="1"/>
    </xf>
    <xf numFmtId="0" fontId="24" fillId="0" borderId="0" xfId="0" applyFont="1" applyBorder="1" applyAlignment="1">
      <alignment wrapText="1"/>
    </xf>
    <xf numFmtId="14" fontId="33" fillId="0" borderId="0" xfId="0" applyNumberFormat="1" applyFont="1" applyBorder="1" applyAlignment="1">
      <alignment wrapText="1"/>
    </xf>
    <xf numFmtId="0" fontId="4" fillId="0" borderId="0" xfId="0" applyFont="1" applyBorder="1" applyAlignment="1">
      <alignment wrapText="1"/>
    </xf>
    <xf numFmtId="0" fontId="7" fillId="3" borderId="0" xfId="0" applyFont="1" applyFill="1" applyBorder="1" applyAlignment="1">
      <alignment vertical="center" wrapText="1"/>
    </xf>
    <xf numFmtId="0" fontId="24" fillId="0" borderId="0" xfId="0" applyFont="1" applyFill="1" applyBorder="1" applyAlignment="1">
      <alignment wrapText="1"/>
    </xf>
    <xf numFmtId="0" fontId="20" fillId="2" borderId="0" xfId="0" applyFont="1" applyFill="1" applyBorder="1" applyAlignment="1">
      <alignment wrapText="1"/>
    </xf>
    <xf numFmtId="0" fontId="24" fillId="0" borderId="0" xfId="0" applyFont="1" applyBorder="1" applyAlignment="1" applyProtection="1">
      <alignment wrapText="1"/>
    </xf>
    <xf numFmtId="0" fontId="6" fillId="0" borderId="0" xfId="0" applyFont="1" applyFill="1" applyBorder="1" applyAlignment="1">
      <alignment wrapText="1"/>
    </xf>
    <xf numFmtId="0" fontId="7" fillId="0" borderId="0" xfId="0" applyFont="1" applyBorder="1" applyAlignment="1" applyProtection="1">
      <alignment wrapText="1"/>
    </xf>
    <xf numFmtId="0" fontId="7" fillId="2" borderId="0" xfId="0" applyFont="1" applyFill="1" applyBorder="1" applyAlignment="1">
      <alignment wrapText="1"/>
    </xf>
    <xf numFmtId="0" fontId="4" fillId="0" borderId="0" xfId="0" applyFont="1" applyBorder="1" applyAlignment="1" applyProtection="1">
      <alignment wrapText="1"/>
    </xf>
    <xf numFmtId="0" fontId="7" fillId="0" borderId="18" xfId="0" applyFont="1" applyBorder="1" applyAlignment="1" applyProtection="1">
      <alignment wrapText="1"/>
    </xf>
    <xf numFmtId="0" fontId="7" fillId="0" borderId="18" xfId="6" applyFont="1" applyFill="1" applyBorder="1" applyAlignment="1">
      <alignment wrapText="1"/>
    </xf>
    <xf numFmtId="0" fontId="6" fillId="0" borderId="0" xfId="0" applyFont="1" applyBorder="1" applyAlignment="1" applyProtection="1">
      <alignment wrapText="1"/>
      <protection locked="0"/>
    </xf>
    <xf numFmtId="0" fontId="7" fillId="0" borderId="18" xfId="0" applyFont="1" applyBorder="1" applyAlignment="1" applyProtection="1">
      <alignment wrapText="1"/>
      <protection locked="0"/>
    </xf>
    <xf numFmtId="0" fontId="24" fillId="0" borderId="0" xfId="0" applyFont="1" applyFill="1" applyBorder="1" applyAlignment="1" applyProtection="1">
      <alignment wrapText="1"/>
      <protection locked="0"/>
    </xf>
    <xf numFmtId="0" fontId="6" fillId="0" borderId="0" xfId="0" applyFont="1" applyFill="1" applyBorder="1" applyAlignment="1" applyProtection="1">
      <alignment wrapText="1"/>
      <protection locked="0"/>
    </xf>
    <xf numFmtId="0" fontId="7" fillId="0" borderId="18" xfId="0" applyFont="1" applyFill="1" applyBorder="1" applyAlignment="1" applyProtection="1">
      <alignment wrapText="1"/>
      <protection locked="0"/>
    </xf>
    <xf numFmtId="0" fontId="24" fillId="7" borderId="0" xfId="0" applyFont="1" applyFill="1" applyBorder="1" applyAlignment="1" applyProtection="1">
      <alignment wrapText="1"/>
      <protection locked="0"/>
    </xf>
    <xf numFmtId="0" fontId="24" fillId="4" borderId="0" xfId="0" applyFont="1" applyFill="1" applyBorder="1" applyAlignment="1" applyProtection="1">
      <alignment wrapText="1"/>
    </xf>
    <xf numFmtId="0" fontId="33" fillId="0" borderId="0" xfId="0" applyFont="1" applyBorder="1" applyAlignment="1">
      <alignment wrapText="1"/>
    </xf>
    <xf numFmtId="0" fontId="24" fillId="0" borderId="0" xfId="0" applyFont="1" applyBorder="1" applyAlignment="1">
      <alignment vertical="center" wrapText="1"/>
    </xf>
    <xf numFmtId="0" fontId="34" fillId="0" borderId="0" xfId="0" applyFont="1" applyBorder="1" applyAlignment="1">
      <alignment wrapText="1"/>
    </xf>
    <xf numFmtId="0" fontId="33" fillId="6" borderId="0" xfId="0" applyFont="1" applyFill="1" applyBorder="1" applyAlignment="1">
      <alignment vertical="center" wrapText="1"/>
    </xf>
    <xf numFmtId="0" fontId="13" fillId="0" borderId="0" xfId="0" applyFont="1" applyBorder="1" applyAlignment="1">
      <alignment wrapText="1"/>
    </xf>
    <xf numFmtId="0" fontId="7" fillId="0" borderId="0" xfId="0" applyFont="1" applyFill="1" applyBorder="1" applyAlignment="1">
      <alignment wrapText="1"/>
    </xf>
    <xf numFmtId="49" fontId="6" fillId="0" borderId="0" xfId="0" applyNumberFormat="1" applyFont="1" applyBorder="1" applyAlignment="1">
      <alignment wrapText="1"/>
    </xf>
    <xf numFmtId="0" fontId="6" fillId="0" borderId="0" xfId="0" quotePrefix="1" applyFont="1" applyBorder="1" applyAlignment="1" applyProtection="1">
      <alignment wrapText="1"/>
    </xf>
    <xf numFmtId="0" fontId="4" fillId="2" borderId="0" xfId="0" applyFont="1" applyFill="1" applyBorder="1" applyAlignment="1">
      <alignment wrapText="1"/>
    </xf>
    <xf numFmtId="0" fontId="6" fillId="2" borderId="0" xfId="0" applyFont="1" applyFill="1" applyBorder="1" applyAlignment="1" applyProtection="1">
      <alignment wrapText="1"/>
    </xf>
    <xf numFmtId="0" fontId="7" fillId="0" borderId="0" xfId="0" applyFont="1" applyBorder="1" applyAlignment="1">
      <alignment vertical="center" wrapText="1"/>
    </xf>
    <xf numFmtId="0" fontId="33" fillId="2" borderId="0" xfId="0" applyFont="1" applyFill="1" applyBorder="1" applyAlignment="1">
      <alignment wrapText="1"/>
    </xf>
    <xf numFmtId="0" fontId="24" fillId="2" borderId="0" xfId="0" applyFont="1" applyFill="1" applyBorder="1" applyAlignment="1">
      <alignment wrapText="1"/>
    </xf>
    <xf numFmtId="20" fontId="4" fillId="0" borderId="0" xfId="0" applyNumberFormat="1" applyFont="1" applyBorder="1" applyAlignment="1">
      <alignment wrapText="1"/>
    </xf>
    <xf numFmtId="0" fontId="28" fillId="0" borderId="0" xfId="0" applyFont="1" applyBorder="1" applyAlignment="1">
      <alignment wrapText="1"/>
    </xf>
    <xf numFmtId="0" fontId="7" fillId="0" borderId="18" xfId="0" applyFont="1" applyFill="1" applyBorder="1" applyAlignment="1">
      <alignment wrapText="1"/>
    </xf>
    <xf numFmtId="0" fontId="6" fillId="0" borderId="18" xfId="0" applyFont="1" applyBorder="1" applyAlignment="1" applyProtection="1">
      <alignment wrapText="1"/>
    </xf>
    <xf numFmtId="0" fontId="4" fillId="0" borderId="18" xfId="0" applyFont="1" applyBorder="1" applyAlignment="1">
      <alignment wrapText="1"/>
    </xf>
    <xf numFmtId="0" fontId="7" fillId="0" borderId="18" xfId="0" applyFont="1" applyFill="1" applyBorder="1" applyAlignment="1" applyProtection="1">
      <alignment horizontal="right"/>
    </xf>
    <xf numFmtId="0" fontId="7" fillId="0" borderId="19" xfId="0" applyFont="1" applyBorder="1" applyAlignment="1">
      <alignment wrapText="1"/>
    </xf>
    <xf numFmtId="0" fontId="7" fillId="0" borderId="19" xfId="0" applyFont="1" applyBorder="1" applyAlignment="1" applyProtection="1">
      <alignment horizontal="right"/>
    </xf>
    <xf numFmtId="0" fontId="7" fillId="0" borderId="20" xfId="0" applyFont="1" applyBorder="1" applyAlignment="1">
      <alignment wrapText="1"/>
    </xf>
    <xf numFmtId="0" fontId="7" fillId="0" borderId="20" xfId="0" applyFont="1" applyBorder="1" applyAlignment="1" applyProtection="1">
      <alignment horizontal="right"/>
    </xf>
    <xf numFmtId="0" fontId="6" fillId="0" borderId="19" xfId="0" applyFont="1" applyBorder="1" applyAlignment="1" applyProtection="1">
      <alignment horizontal="right"/>
    </xf>
    <xf numFmtId="0" fontId="6" fillId="0" borderId="20" xfId="0" applyFont="1" applyBorder="1" applyAlignment="1" applyProtection="1">
      <alignment horizontal="right"/>
    </xf>
    <xf numFmtId="0" fontId="6" fillId="0" borderId="0" xfId="0" applyFont="1" applyFill="1" applyBorder="1" applyAlignment="1">
      <alignment vertical="center" wrapText="1"/>
    </xf>
    <xf numFmtId="0" fontId="16" fillId="0" borderId="0" xfId="0" applyFont="1" applyBorder="1" applyAlignment="1">
      <alignment horizontal="left" wrapText="1"/>
    </xf>
    <xf numFmtId="0" fontId="7" fillId="0" borderId="0" xfId="0" applyFont="1" applyBorder="1" applyAlignment="1">
      <alignment horizontal="centerContinuous" vertical="center" wrapText="1"/>
    </xf>
    <xf numFmtId="0" fontId="6" fillId="0" borderId="0" xfId="0" applyFont="1" applyBorder="1" applyAlignment="1" applyProtection="1">
      <alignment horizontal="right" wrapText="1"/>
    </xf>
    <xf numFmtId="0" fontId="6" fillId="0" borderId="0" xfId="0" applyFont="1" applyAlignment="1" applyProtection="1">
      <alignment wrapText="1"/>
    </xf>
    <xf numFmtId="0" fontId="7" fillId="0" borderId="18" xfId="0" applyFont="1" applyBorder="1" applyAlignment="1" applyProtection="1">
      <alignment horizontal="right" wrapText="1"/>
    </xf>
    <xf numFmtId="0" fontId="7" fillId="0" borderId="18" xfId="0" applyFont="1" applyBorder="1"/>
    <xf numFmtId="0" fontId="6" fillId="7" borderId="0" xfId="0" applyFont="1" applyFill="1" applyProtection="1"/>
    <xf numFmtId="0" fontId="4" fillId="7" borderId="0" xfId="0" applyFont="1" applyFill="1" applyProtection="1"/>
    <xf numFmtId="0" fontId="6" fillId="3" borderId="0" xfId="0" applyFont="1" applyFill="1" applyProtection="1"/>
    <xf numFmtId="4" fontId="6" fillId="3" borderId="0" xfId="13" applyFont="1" applyFill="1" applyBorder="1" applyAlignment="1" applyProtection="1">
      <alignment horizontal="right"/>
    </xf>
    <xf numFmtId="164" fontId="6" fillId="7" borderId="0" xfId="11" applyFont="1" applyFill="1" applyBorder="1" applyAlignment="1" applyProtection="1">
      <alignment horizontal="right"/>
    </xf>
    <xf numFmtId="164" fontId="7" fillId="7" borderId="18" xfId="11" applyFont="1" applyFill="1" applyBorder="1" applyAlignment="1" applyProtection="1">
      <alignment horizontal="right"/>
    </xf>
    <xf numFmtId="164" fontId="6" fillId="3" borderId="0" xfId="11" applyFont="1" applyFill="1" applyBorder="1" applyAlignment="1" applyProtection="1">
      <alignment horizontal="right"/>
    </xf>
    <xf numFmtId="164" fontId="4" fillId="7" borderId="0" xfId="11" applyFont="1" applyFill="1" applyBorder="1" applyAlignment="1" applyProtection="1">
      <alignment horizontal="right"/>
    </xf>
    <xf numFmtId="0" fontId="14" fillId="0" borderId="0" xfId="0" applyFont="1" applyBorder="1" applyAlignment="1">
      <alignment horizontal="centerContinuous"/>
    </xf>
    <xf numFmtId="0" fontId="24" fillId="0" borderId="0" xfId="0" applyFont="1" applyBorder="1" applyAlignment="1">
      <alignment horizontal="left"/>
    </xf>
    <xf numFmtId="0" fontId="7" fillId="3" borderId="2" xfId="0" applyFont="1" applyFill="1" applyBorder="1" applyAlignment="1">
      <alignment horizontal="center"/>
    </xf>
    <xf numFmtId="3" fontId="3" fillId="0" borderId="0" xfId="13" applyNumberFormat="1" applyFont="1" applyBorder="1" applyAlignment="1" applyProtection="1">
      <alignment horizontal="right"/>
    </xf>
    <xf numFmtId="164" fontId="3" fillId="0" borderId="0" xfId="11" applyFont="1" applyBorder="1" applyAlignment="1" applyProtection="1">
      <alignment horizontal="right"/>
    </xf>
    <xf numFmtId="3" fontId="3" fillId="2" borderId="0" xfId="13" applyNumberFormat="1" applyFont="1" applyFill="1" applyBorder="1" applyAlignment="1" applyProtection="1">
      <alignment horizontal="right"/>
    </xf>
    <xf numFmtId="0" fontId="16" fillId="0" borderId="0" xfId="0" applyFont="1" applyAlignment="1" applyProtection="1">
      <alignment wrapText="1"/>
    </xf>
    <xf numFmtId="0" fontId="3" fillId="0" borderId="0" xfId="0" applyFont="1" applyBorder="1" applyAlignment="1" applyProtection="1">
      <alignment wrapText="1"/>
    </xf>
    <xf numFmtId="0" fontId="11" fillId="0" borderId="0" xfId="0" applyFont="1" applyBorder="1" applyAlignment="1">
      <alignment wrapText="1"/>
    </xf>
    <xf numFmtId="0" fontId="8" fillId="0" borderId="0" xfId="0" applyFont="1" applyBorder="1" applyAlignment="1" applyProtection="1">
      <alignment horizontal="right" wrapText="1"/>
    </xf>
    <xf numFmtId="0" fontId="8" fillId="0" borderId="0" xfId="6" applyFont="1" applyFill="1" applyBorder="1" applyAlignment="1">
      <alignment wrapText="1"/>
    </xf>
    <xf numFmtId="0" fontId="16" fillId="0" borderId="0" xfId="0" applyFont="1" applyBorder="1" applyAlignment="1" applyProtection="1">
      <alignment wrapText="1"/>
    </xf>
    <xf numFmtId="0" fontId="8" fillId="0" borderId="0" xfId="0" applyFont="1" applyBorder="1" applyAlignment="1" applyProtection="1">
      <alignment wrapText="1"/>
    </xf>
    <xf numFmtId="0" fontId="23" fillId="3" borderId="0" xfId="0" applyFont="1" applyFill="1" applyBorder="1" applyAlignment="1">
      <alignment wrapText="1"/>
    </xf>
    <xf numFmtId="0" fontId="6" fillId="0" borderId="0" xfId="0" quotePrefix="1" applyFont="1" applyBorder="1" applyAlignment="1">
      <alignment wrapText="1"/>
    </xf>
    <xf numFmtId="0" fontId="7" fillId="3" borderId="0" xfId="0" applyFont="1" applyFill="1" applyBorder="1" applyAlignment="1">
      <alignment horizontal="center" vertical="center" wrapText="1"/>
    </xf>
    <xf numFmtId="0" fontId="9" fillId="3" borderId="0" xfId="0" applyFont="1" applyFill="1" applyBorder="1" applyAlignment="1">
      <alignment wrapText="1"/>
    </xf>
    <xf numFmtId="3" fontId="3" fillId="0" borderId="18" xfId="13" applyNumberFormat="1" applyFont="1" applyBorder="1" applyAlignment="1" applyProtection="1">
      <alignment horizontal="right"/>
    </xf>
    <xf numFmtId="0" fontId="6" fillId="0" borderId="0" xfId="0" applyNumberFormat="1" applyFont="1" applyBorder="1" applyAlignment="1" applyProtection="1">
      <alignment horizontal="right"/>
    </xf>
    <xf numFmtId="0" fontId="7" fillId="4" borderId="21" xfId="0" applyFont="1" applyFill="1" applyBorder="1"/>
    <xf numFmtId="4" fontId="7" fillId="4" borderId="22" xfId="13" applyFont="1" applyFill="1" applyBorder="1"/>
    <xf numFmtId="0" fontId="7" fillId="0" borderId="23" xfId="0" applyFont="1" applyBorder="1" applyAlignment="1">
      <alignment wrapText="1"/>
    </xf>
    <xf numFmtId="0" fontId="7" fillId="0" borderId="24" xfId="0" applyFont="1" applyBorder="1" applyAlignment="1">
      <alignment vertical="top" wrapText="1"/>
    </xf>
    <xf numFmtId="0" fontId="5" fillId="0" borderId="0" xfId="0" applyFont="1" applyBorder="1"/>
    <xf numFmtId="0" fontId="7" fillId="0" borderId="19" xfId="0" applyFont="1" applyBorder="1" applyAlignment="1">
      <alignment vertical="top" wrapText="1"/>
    </xf>
    <xf numFmtId="0" fontId="7" fillId="0" borderId="20" xfId="0" applyFont="1" applyBorder="1" applyAlignment="1">
      <alignment vertical="top" wrapText="1"/>
    </xf>
    <xf numFmtId="0" fontId="7" fillId="0" borderId="25" xfId="0" applyFont="1" applyBorder="1" applyAlignment="1">
      <alignment wrapText="1"/>
    </xf>
    <xf numFmtId="0" fontId="7" fillId="0" borderId="26" xfId="0" applyFont="1" applyBorder="1" applyAlignment="1">
      <alignment wrapText="1"/>
    </xf>
    <xf numFmtId="0" fontId="7" fillId="4" borderId="23" xfId="0" applyFont="1" applyFill="1" applyBorder="1" applyAlignment="1">
      <alignment horizontal="right"/>
    </xf>
    <xf numFmtId="0" fontId="4" fillId="0" borderId="0" xfId="0" applyFont="1" applyFill="1"/>
    <xf numFmtId="0" fontId="7" fillId="0" borderId="27" xfId="0" applyFont="1" applyBorder="1" applyAlignment="1">
      <alignment vertical="top" wrapText="1"/>
    </xf>
    <xf numFmtId="0" fontId="7" fillId="0" borderId="28" xfId="0" applyFont="1" applyBorder="1" applyAlignment="1">
      <alignment vertical="top" wrapText="1"/>
    </xf>
    <xf numFmtId="0" fontId="6" fillId="0" borderId="18" xfId="0" applyFont="1" applyBorder="1" applyAlignment="1">
      <alignment wrapText="1"/>
    </xf>
    <xf numFmtId="164" fontId="7" fillId="0" borderId="18" xfId="11" applyFont="1" applyBorder="1" applyAlignment="1" applyProtection="1">
      <alignment horizontal="right"/>
    </xf>
    <xf numFmtId="0" fontId="7" fillId="0" borderId="15" xfId="0" applyFont="1" applyBorder="1"/>
    <xf numFmtId="164" fontId="6" fillId="0" borderId="0" xfId="11" applyFont="1" applyBorder="1" applyAlignment="1" applyProtection="1">
      <alignment horizontal="right"/>
    </xf>
    <xf numFmtId="1" fontId="7" fillId="0" borderId="0" xfId="0" applyNumberFormat="1" applyFont="1" applyBorder="1" applyAlignment="1" applyProtection="1">
      <alignment horizontal="right"/>
    </xf>
    <xf numFmtId="0" fontId="6" fillId="0" borderId="0" xfId="0" quotePrefix="1" applyFont="1" applyFill="1" applyBorder="1" applyAlignment="1">
      <alignment wrapText="1"/>
    </xf>
    <xf numFmtId="0" fontId="7" fillId="0" borderId="18" xfId="0" applyFont="1" applyBorder="1" applyAlignment="1">
      <alignment horizontal="right"/>
    </xf>
    <xf numFmtId="0" fontId="7" fillId="0" borderId="4" xfId="0" applyFont="1" applyBorder="1" applyAlignment="1">
      <alignment wrapText="1"/>
    </xf>
    <xf numFmtId="0" fontId="7" fillId="0" borderId="10" xfId="0" applyFont="1" applyBorder="1" applyAlignment="1">
      <alignment wrapText="1"/>
    </xf>
    <xf numFmtId="0" fontId="7" fillId="0" borderId="15" xfId="0" applyFont="1" applyBorder="1" applyAlignment="1">
      <alignment wrapText="1"/>
    </xf>
    <xf numFmtId="0" fontId="7" fillId="3" borderId="2" xfId="0" applyFont="1" applyFill="1" applyBorder="1" applyAlignment="1">
      <alignment horizontal="center" vertical="center" wrapText="1"/>
    </xf>
    <xf numFmtId="0" fontId="4" fillId="0" borderId="0" xfId="0" applyFont="1" applyBorder="1" applyAlignment="1">
      <alignment horizontal="centerContinuous"/>
    </xf>
    <xf numFmtId="0" fontId="4" fillId="0" borderId="3" xfId="0" applyFont="1" applyBorder="1"/>
    <xf numFmtId="0" fontId="4" fillId="0" borderId="1" xfId="0" applyFont="1" applyBorder="1" applyAlignment="1"/>
    <xf numFmtId="0" fontId="4" fillId="0" borderId="1" xfId="0" applyFont="1" applyBorder="1"/>
    <xf numFmtId="0" fontId="4" fillId="0" borderId="4" xfId="0" applyFont="1" applyBorder="1"/>
    <xf numFmtId="0" fontId="4" fillId="0" borderId="0" xfId="0" applyNumberFormat="1" applyFont="1" applyAlignment="1">
      <alignment horizontal="left" vertical="center" wrapText="1"/>
    </xf>
    <xf numFmtId="0" fontId="4" fillId="0" borderId="0" xfId="0" applyNumberFormat="1" applyFont="1"/>
    <xf numFmtId="0" fontId="4" fillId="0" borderId="1" xfId="0" applyFont="1" applyBorder="1" applyAlignment="1">
      <alignment wrapText="1"/>
    </xf>
    <xf numFmtId="0" fontId="4" fillId="3" borderId="1" xfId="0" applyFont="1" applyFill="1" applyBorder="1"/>
    <xf numFmtId="0" fontId="4" fillId="3" borderId="3" xfId="0" applyFont="1" applyFill="1" applyBorder="1"/>
    <xf numFmtId="0" fontId="4" fillId="0" borderId="5" xfId="0" applyFont="1" applyBorder="1"/>
    <xf numFmtId="0" fontId="4" fillId="0" borderId="0" xfId="0" applyNumberFormat="1" applyFont="1" applyFill="1" applyBorder="1"/>
    <xf numFmtId="0" fontId="4" fillId="2" borderId="0" xfId="0" applyFont="1" applyFill="1"/>
    <xf numFmtId="0" fontId="4" fillId="0" borderId="11" xfId="0" applyFont="1" applyFill="1" applyBorder="1"/>
    <xf numFmtId="0" fontId="4" fillId="0" borderId="1" xfId="0" applyFont="1" applyFill="1" applyBorder="1"/>
    <xf numFmtId="0" fontId="4" fillId="0" borderId="11" xfId="0" applyFont="1" applyBorder="1"/>
    <xf numFmtId="0" fontId="4" fillId="3" borderId="13" xfId="0" applyFont="1" applyFill="1" applyBorder="1"/>
    <xf numFmtId="0" fontId="4" fillId="3" borderId="0" xfId="0" applyFont="1" applyFill="1"/>
    <xf numFmtId="0" fontId="4" fillId="3" borderId="5" xfId="0" applyFont="1" applyFill="1" applyBorder="1"/>
    <xf numFmtId="0" fontId="4" fillId="0" borderId="15" xfId="0" applyFont="1" applyBorder="1"/>
    <xf numFmtId="0" fontId="4" fillId="0" borderId="14" xfId="0" applyFont="1" applyBorder="1"/>
    <xf numFmtId="0" fontId="4" fillId="0" borderId="9" xfId="0" applyFont="1" applyBorder="1"/>
    <xf numFmtId="0" fontId="4" fillId="0" borderId="29" xfId="0" applyFont="1" applyBorder="1"/>
    <xf numFmtId="0" fontId="4" fillId="0" borderId="8" xfId="0" applyFont="1" applyBorder="1" applyAlignment="1">
      <alignment horizontal="center" wrapText="1"/>
    </xf>
    <xf numFmtId="0" fontId="4" fillId="0" borderId="29" xfId="0" applyFont="1" applyBorder="1" applyAlignment="1"/>
    <xf numFmtId="0" fontId="4" fillId="0" borderId="0" xfId="0" applyFont="1" applyAlignment="1">
      <alignment horizontal="left"/>
    </xf>
    <xf numFmtId="0" fontId="4" fillId="0" borderId="0" xfId="0" applyFont="1" applyAlignment="1">
      <alignment horizontal="right" wrapText="1"/>
    </xf>
    <xf numFmtId="0" fontId="4" fillId="0" borderId="13" xfId="0" applyFont="1" applyBorder="1"/>
    <xf numFmtId="0" fontId="4" fillId="0" borderId="2" xfId="0" applyFont="1" applyBorder="1"/>
    <xf numFmtId="0" fontId="4" fillId="0" borderId="24" xfId="0" applyFont="1" applyBorder="1" applyAlignment="1">
      <alignment vertical="top"/>
    </xf>
    <xf numFmtId="0" fontId="4" fillId="0" borderId="19" xfId="0" applyFont="1" applyBorder="1" applyAlignment="1">
      <alignment vertical="top" wrapText="1"/>
    </xf>
    <xf numFmtId="0" fontId="4" fillId="0" borderId="30" xfId="0" applyFont="1" applyBorder="1" applyAlignment="1">
      <alignment vertical="top" wrapText="1"/>
    </xf>
    <xf numFmtId="0" fontId="4" fillId="0" borderId="31" xfId="0" applyFont="1" applyBorder="1" applyAlignment="1">
      <alignment vertical="top"/>
    </xf>
    <xf numFmtId="0" fontId="4" fillId="0" borderId="0" xfId="0" applyFont="1" applyBorder="1" applyAlignment="1">
      <alignment vertical="top" wrapText="1"/>
    </xf>
    <xf numFmtId="0" fontId="4" fillId="0" borderId="30" xfId="0" applyFont="1" applyBorder="1" applyAlignment="1">
      <alignment horizontal="right" vertical="top" wrapText="1"/>
    </xf>
    <xf numFmtId="0" fontId="4" fillId="0" borderId="25" xfId="0" applyFont="1" applyBorder="1" applyAlignment="1">
      <alignment vertical="top"/>
    </xf>
    <xf numFmtId="0" fontId="4" fillId="0" borderId="18" xfId="0" applyFont="1" applyBorder="1" applyAlignment="1">
      <alignment vertical="top" wrapText="1"/>
    </xf>
    <xf numFmtId="0" fontId="4" fillId="0" borderId="26" xfId="0" applyFont="1" applyBorder="1" applyAlignment="1">
      <alignment vertical="top" wrapText="1"/>
    </xf>
    <xf numFmtId="0" fontId="4" fillId="0" borderId="23" xfId="0" applyFont="1" applyBorder="1" applyAlignment="1">
      <alignment horizontal="right" vertical="top" wrapText="1"/>
    </xf>
    <xf numFmtId="0" fontId="4" fillId="0" borderId="32" xfId="0" applyFont="1" applyBorder="1"/>
    <xf numFmtId="0" fontId="4" fillId="0" borderId="0" xfId="0" applyFont="1" applyFill="1" applyBorder="1"/>
    <xf numFmtId="0" fontId="4" fillId="0" borderId="23" xfId="0" applyFont="1" applyBorder="1"/>
    <xf numFmtId="0" fontId="4" fillId="0" borderId="23" xfId="0" applyFont="1" applyFill="1" applyBorder="1"/>
    <xf numFmtId="0" fontId="4" fillId="0" borderId="12" xfId="0" applyFont="1" applyBorder="1"/>
    <xf numFmtId="0" fontId="4" fillId="0" borderId="6" xfId="0" applyFont="1" applyBorder="1"/>
    <xf numFmtId="0" fontId="4" fillId="0" borderId="10" xfId="0" applyFont="1" applyBorder="1"/>
    <xf numFmtId="0" fontId="4" fillId="0" borderId="0" xfId="0" applyNumberFormat="1" applyFont="1" applyFill="1"/>
    <xf numFmtId="0" fontId="4" fillId="0" borderId="33" xfId="0" applyFont="1" applyFill="1" applyBorder="1"/>
    <xf numFmtId="0" fontId="4" fillId="0" borderId="0" xfId="0" applyNumberFormat="1" applyFont="1" applyAlignment="1">
      <alignment wrapText="1"/>
    </xf>
    <xf numFmtId="0" fontId="4" fillId="0" borderId="8" xfId="0" applyFont="1" applyBorder="1"/>
    <xf numFmtId="0" fontId="4" fillId="0" borderId="6" xfId="0" applyFont="1" applyBorder="1" applyAlignment="1">
      <alignment wrapText="1"/>
    </xf>
    <xf numFmtId="0" fontId="4" fillId="0" borderId="11" xfId="0" applyFont="1" applyBorder="1" applyAlignment="1">
      <alignment wrapText="1"/>
    </xf>
    <xf numFmtId="0" fontId="4" fillId="0" borderId="0" xfId="0" applyFont="1" applyBorder="1" applyAlignment="1"/>
    <xf numFmtId="168" fontId="4" fillId="4" borderId="8" xfId="11" applyNumberFormat="1" applyFont="1" applyFill="1" applyBorder="1"/>
    <xf numFmtId="0" fontId="4" fillId="5" borderId="4" xfId="0" applyFont="1" applyFill="1" applyBorder="1"/>
    <xf numFmtId="0" fontId="4" fillId="0" borderId="19" xfId="0" applyFont="1" applyBorder="1" applyAlignment="1">
      <alignment wrapText="1"/>
    </xf>
    <xf numFmtId="0" fontId="4" fillId="0" borderId="34" xfId="0" applyFont="1" applyBorder="1" applyAlignment="1">
      <alignment wrapText="1"/>
    </xf>
    <xf numFmtId="0" fontId="4" fillId="0" borderId="28" xfId="0" applyFont="1" applyBorder="1" applyAlignment="1">
      <alignment horizontal="right"/>
    </xf>
    <xf numFmtId="0" fontId="4" fillId="0" borderId="35" xfId="0" applyFont="1" applyBorder="1" applyAlignment="1">
      <alignment horizontal="right"/>
    </xf>
    <xf numFmtId="0" fontId="4" fillId="0" borderId="20" xfId="0" applyFont="1" applyBorder="1" applyAlignment="1">
      <alignment wrapText="1"/>
    </xf>
    <xf numFmtId="0" fontId="4" fillId="0" borderId="36" xfId="0" applyFont="1" applyBorder="1" applyAlignment="1">
      <alignment wrapText="1"/>
    </xf>
    <xf numFmtId="0" fontId="4" fillId="0" borderId="27" xfId="0" applyFont="1" applyBorder="1" applyAlignment="1">
      <alignment horizontal="right"/>
    </xf>
    <xf numFmtId="0" fontId="4" fillId="0" borderId="0" xfId="0" applyFont="1" applyAlignment="1"/>
    <xf numFmtId="0" fontId="4" fillId="0" borderId="25" xfId="0" applyFont="1" applyBorder="1" applyAlignment="1"/>
    <xf numFmtId="0" fontId="4" fillId="0" borderId="26" xfId="0" applyFont="1" applyBorder="1" applyAlignment="1">
      <alignment wrapText="1"/>
    </xf>
    <xf numFmtId="0" fontId="4" fillId="0" borderId="18" xfId="0" applyFont="1" applyBorder="1"/>
    <xf numFmtId="0" fontId="4" fillId="0" borderId="0" xfId="0" applyFont="1" applyAlignment="1">
      <alignment horizontal="center"/>
    </xf>
    <xf numFmtId="0" fontId="4" fillId="0" borderId="0" xfId="0" applyFont="1" applyAlignment="1">
      <alignment horizontal="right"/>
    </xf>
    <xf numFmtId="0" fontId="4" fillId="0" borderId="20" xfId="0" applyFont="1" applyBorder="1"/>
    <xf numFmtId="0" fontId="4" fillId="0" borderId="37" xfId="0" applyFont="1" applyBorder="1"/>
    <xf numFmtId="0" fontId="4" fillId="0" borderId="32" xfId="0" quotePrefix="1" applyFont="1" applyBorder="1"/>
    <xf numFmtId="0" fontId="4" fillId="0" borderId="38" xfId="0" quotePrefix="1" applyFont="1" applyBorder="1"/>
    <xf numFmtId="0" fontId="4" fillId="0" borderId="39" xfId="0" applyFont="1" applyBorder="1"/>
    <xf numFmtId="0" fontId="4" fillId="4" borderId="8" xfId="0" applyFont="1" applyFill="1" applyBorder="1"/>
    <xf numFmtId="0" fontId="4" fillId="0" borderId="0" xfId="0" applyNumberFormat="1" applyFont="1" applyAlignment="1"/>
    <xf numFmtId="4" fontId="4" fillId="0" borderId="8" xfId="13" applyNumberFormat="1" applyFont="1" applyBorder="1"/>
    <xf numFmtId="0" fontId="4" fillId="0" borderId="0" xfId="0" applyFont="1" applyAlignment="1">
      <alignment horizontal="centerContinuous"/>
    </xf>
    <xf numFmtId="0" fontId="24" fillId="0" borderId="0" xfId="0" applyFont="1" applyBorder="1" applyAlignment="1">
      <alignment horizontal="center"/>
    </xf>
    <xf numFmtId="16" fontId="24" fillId="0" borderId="0" xfId="0" quotePrefix="1" applyNumberFormat="1" applyFont="1" applyBorder="1" applyAlignment="1">
      <alignment horizontal="center"/>
    </xf>
    <xf numFmtId="0" fontId="36" fillId="0" borderId="0" xfId="0" applyFont="1" applyBorder="1"/>
    <xf numFmtId="0" fontId="4" fillId="0" borderId="10" xfId="0" applyFont="1" applyBorder="1" applyAlignment="1">
      <alignment wrapText="1"/>
    </xf>
    <xf numFmtId="0" fontId="4" fillId="0" borderId="15" xfId="0" applyFont="1" applyBorder="1" applyAlignment="1">
      <alignment wrapText="1"/>
    </xf>
    <xf numFmtId="0" fontId="7" fillId="0" borderId="8" xfId="0" applyFont="1" applyBorder="1" applyAlignment="1">
      <alignment horizontal="center" wrapText="1"/>
    </xf>
    <xf numFmtId="3" fontId="4" fillId="0" borderId="6" xfId="0" applyNumberFormat="1" applyFont="1" applyBorder="1" applyAlignment="1">
      <alignment horizontal="center"/>
    </xf>
    <xf numFmtId="3" fontId="4" fillId="0" borderId="6" xfId="0" applyNumberFormat="1" applyFont="1" applyBorder="1" applyAlignment="1">
      <alignment horizontal="right"/>
    </xf>
    <xf numFmtId="3" fontId="4" fillId="0" borderId="6" xfId="0" applyNumberFormat="1" applyFont="1" applyBorder="1"/>
    <xf numFmtId="3" fontId="7" fillId="4" borderId="8" xfId="0" applyNumberFormat="1" applyFont="1" applyFill="1" applyBorder="1"/>
    <xf numFmtId="3" fontId="4" fillId="0" borderId="11" xfId="0" applyNumberFormat="1" applyFont="1" applyBorder="1"/>
    <xf numFmtId="0" fontId="10" fillId="0" borderId="0" xfId="0" applyFont="1"/>
    <xf numFmtId="3" fontId="7" fillId="4" borderId="11" xfId="0" applyNumberFormat="1" applyFont="1" applyFill="1" applyBorder="1"/>
    <xf numFmtId="0" fontId="10" fillId="0" borderId="0" xfId="0" applyFont="1" applyBorder="1"/>
    <xf numFmtId="0" fontId="27" fillId="0" borderId="0" xfId="0" applyFont="1" applyFill="1"/>
    <xf numFmtId="0" fontId="29" fillId="0" borderId="0" xfId="0" applyFont="1"/>
    <xf numFmtId="0" fontId="7" fillId="0" borderId="15" xfId="0" applyFont="1" applyBorder="1" applyAlignment="1">
      <alignment horizontal="left" vertical="center" wrapText="1"/>
    </xf>
    <xf numFmtId="14" fontId="7" fillId="0" borderId="8" xfId="0" applyNumberFormat="1" applyFont="1" applyBorder="1" applyAlignment="1">
      <alignment horizontal="center" wrapText="1"/>
    </xf>
    <xf numFmtId="2" fontId="4" fillId="0" borderId="9" xfId="0" applyNumberFormat="1" applyFont="1" applyBorder="1"/>
    <xf numFmtId="2" fontId="7" fillId="4" borderId="15" xfId="0" applyNumberFormat="1" applyFont="1" applyFill="1" applyBorder="1"/>
    <xf numFmtId="0" fontId="4" fillId="0" borderId="10" xfId="0" applyFont="1" applyFill="1" applyBorder="1" applyAlignment="1">
      <alignment wrapText="1"/>
    </xf>
    <xf numFmtId="0" fontId="7" fillId="0" borderId="8" xfId="0" applyFont="1" applyFill="1" applyBorder="1" applyAlignment="1">
      <alignment horizontal="center" wrapText="1"/>
    </xf>
    <xf numFmtId="0" fontId="4" fillId="3" borderId="13" xfId="0" applyFont="1" applyFill="1" applyBorder="1" applyAlignment="1">
      <alignment wrapText="1"/>
    </xf>
    <xf numFmtId="0" fontId="7" fillId="3" borderId="12" xfId="0" applyFont="1" applyFill="1" applyBorder="1" applyAlignment="1">
      <alignment horizontal="center" wrapText="1"/>
    </xf>
    <xf numFmtId="3" fontId="4" fillId="0" borderId="12" xfId="0" applyNumberFormat="1" applyFont="1" applyBorder="1" applyAlignment="1">
      <alignment horizontal="center"/>
    </xf>
    <xf numFmtId="168" fontId="4" fillId="4" borderId="6" xfId="11" applyNumberFormat="1" applyFont="1" applyFill="1" applyBorder="1"/>
    <xf numFmtId="168" fontId="4" fillId="4" borderId="11" xfId="11" applyNumberFormat="1" applyFont="1" applyFill="1" applyBorder="1"/>
    <xf numFmtId="0" fontId="4" fillId="3" borderId="10" xfId="0" applyFont="1" applyFill="1" applyBorder="1"/>
    <xf numFmtId="3" fontId="4" fillId="3" borderId="10" xfId="0" applyNumberFormat="1" applyFont="1" applyFill="1" applyBorder="1" applyAlignment="1">
      <alignment horizontal="center"/>
    </xf>
    <xf numFmtId="0" fontId="7" fillId="3" borderId="8" xfId="0" applyFont="1" applyFill="1" applyBorder="1" applyAlignment="1">
      <alignment horizontal="center" wrapText="1"/>
    </xf>
    <xf numFmtId="3" fontId="4" fillId="0" borderId="0" xfId="0" applyNumberFormat="1" applyFont="1" applyBorder="1"/>
    <xf numFmtId="3" fontId="4" fillId="0" borderId="10" xfId="0" applyNumberFormat="1" applyFont="1" applyBorder="1"/>
    <xf numFmtId="3" fontId="4" fillId="4" borderId="8" xfId="0" applyNumberFormat="1" applyFont="1" applyFill="1" applyBorder="1"/>
    <xf numFmtId="0" fontId="7" fillId="3" borderId="13" xfId="0" applyFont="1" applyFill="1" applyBorder="1" applyAlignment="1">
      <alignment horizontal="center" wrapText="1"/>
    </xf>
    <xf numFmtId="0" fontId="7" fillId="3" borderId="2" xfId="0" applyFont="1" applyFill="1" applyBorder="1" applyAlignment="1">
      <alignment horizontal="center" wrapText="1"/>
    </xf>
    <xf numFmtId="0" fontId="19" fillId="0" borderId="0" xfId="0" applyFont="1" applyFill="1" applyBorder="1" applyAlignment="1"/>
    <xf numFmtId="0" fontId="4" fillId="0" borderId="2" xfId="0" applyFont="1" applyFill="1" applyBorder="1"/>
    <xf numFmtId="0" fontId="4" fillId="0" borderId="13" xfId="0" applyFont="1" applyFill="1" applyBorder="1"/>
    <xf numFmtId="0" fontId="7" fillId="0" borderId="6" xfId="0" applyFont="1" applyFill="1" applyBorder="1" applyAlignment="1">
      <alignment horizontal="center"/>
    </xf>
    <xf numFmtId="0" fontId="7" fillId="0" borderId="0" xfId="0" applyFont="1" applyFill="1"/>
    <xf numFmtId="0" fontId="7" fillId="0" borderId="6" xfId="0" applyFont="1" applyFill="1" applyBorder="1"/>
    <xf numFmtId="0" fontId="7" fillId="0" borderId="5" xfId="0" applyFont="1" applyFill="1" applyBorder="1"/>
    <xf numFmtId="165" fontId="7" fillId="0" borderId="29" xfId="0" applyNumberFormat="1" applyFont="1" applyFill="1" applyBorder="1" applyAlignment="1">
      <alignment horizontal="center"/>
    </xf>
    <xf numFmtId="0" fontId="7" fillId="0" borderId="11" xfId="0" applyFont="1" applyFill="1" applyBorder="1" applyAlignment="1">
      <alignment horizontal="center"/>
    </xf>
    <xf numFmtId="0" fontId="7" fillId="4" borderId="9" xfId="0" applyFont="1" applyFill="1" applyBorder="1"/>
    <xf numFmtId="0" fontId="7" fillId="4" borderId="4" xfId="0" applyFont="1" applyFill="1" applyBorder="1"/>
    <xf numFmtId="0" fontId="7" fillId="4" borderId="15" xfId="0" applyFont="1" applyFill="1" applyBorder="1"/>
    <xf numFmtId="0" fontId="4" fillId="3" borderId="0" xfId="0" applyFont="1" applyFill="1" applyBorder="1"/>
    <xf numFmtId="0" fontId="7" fillId="3" borderId="12" xfId="0" applyFont="1" applyFill="1" applyBorder="1" applyAlignment="1">
      <alignment horizontal="center"/>
    </xf>
    <xf numFmtId="0" fontId="7" fillId="3" borderId="0" xfId="0" applyFont="1" applyFill="1"/>
    <xf numFmtId="0" fontId="7" fillId="0" borderId="6" xfId="0" applyFont="1" applyBorder="1" applyAlignment="1">
      <alignment horizontal="center"/>
    </xf>
    <xf numFmtId="0" fontId="7" fillId="3" borderId="6" xfId="0" applyFont="1" applyFill="1" applyBorder="1" applyAlignment="1">
      <alignment horizontal="center"/>
    </xf>
    <xf numFmtId="0" fontId="7" fillId="0" borderId="6" xfId="0" applyFont="1" applyBorder="1"/>
    <xf numFmtId="0" fontId="7" fillId="3" borderId="5" xfId="0" applyFont="1" applyFill="1" applyBorder="1"/>
    <xf numFmtId="0" fontId="19" fillId="2" borderId="0" xfId="0" applyFont="1" applyFill="1" applyBorder="1"/>
    <xf numFmtId="0" fontId="26" fillId="2" borderId="0" xfId="0" applyFont="1" applyFill="1"/>
    <xf numFmtId="0" fontId="7" fillId="3" borderId="13" xfId="0" applyFont="1" applyFill="1" applyBorder="1"/>
    <xf numFmtId="0" fontId="7" fillId="3" borderId="12" xfId="0" applyFont="1" applyFill="1" applyBorder="1" applyAlignment="1"/>
    <xf numFmtId="0" fontId="7" fillId="3" borderId="6" xfId="0" applyFont="1" applyFill="1" applyBorder="1" applyAlignment="1"/>
    <xf numFmtId="0" fontId="7" fillId="0" borderId="8" xfId="0" applyFont="1" applyBorder="1" applyAlignment="1">
      <alignment wrapText="1"/>
    </xf>
    <xf numFmtId="0" fontId="7" fillId="4" borderId="11" xfId="0" applyFont="1" applyFill="1" applyBorder="1"/>
    <xf numFmtId="164" fontId="7" fillId="4" borderId="11" xfId="11" applyFont="1" applyFill="1" applyBorder="1"/>
    <xf numFmtId="0" fontId="7" fillId="0" borderId="13" xfId="0" applyFont="1" applyBorder="1"/>
    <xf numFmtId="0" fontId="7" fillId="0" borderId="14" xfId="0" applyFont="1" applyBorder="1" applyAlignment="1"/>
    <xf numFmtId="0" fontId="7" fillId="0" borderId="12" xfId="0" applyFont="1" applyBorder="1" applyAlignment="1"/>
    <xf numFmtId="0" fontId="7" fillId="0" borderId="9" xfId="0" applyFont="1" applyBorder="1" applyAlignment="1"/>
    <xf numFmtId="0" fontId="7" fillId="0" borderId="29" xfId="0" applyFont="1" applyBorder="1"/>
    <xf numFmtId="0" fontId="7" fillId="0" borderId="11" xfId="0" applyFont="1" applyBorder="1" applyAlignment="1">
      <alignment wrapText="1"/>
    </xf>
    <xf numFmtId="0" fontId="7" fillId="0" borderId="5" xfId="0" applyFont="1" applyBorder="1" applyAlignment="1">
      <alignment wrapText="1"/>
    </xf>
    <xf numFmtId="0" fontId="7" fillId="0" borderId="3" xfId="0" applyFont="1" applyBorder="1" applyAlignment="1">
      <alignment wrapText="1"/>
    </xf>
    <xf numFmtId="0" fontId="7" fillId="0" borderId="15" xfId="0" applyFont="1" applyBorder="1" applyAlignment="1">
      <alignment horizontal="center" wrapText="1"/>
    </xf>
    <xf numFmtId="0" fontId="4" fillId="0" borderId="9" xfId="0" applyFont="1" applyBorder="1" applyAlignment="1">
      <alignment horizontal="center"/>
    </xf>
    <xf numFmtId="0" fontId="4" fillId="0" borderId="9" xfId="0" applyFont="1" applyBorder="1" applyAlignment="1"/>
    <xf numFmtId="0" fontId="4" fillId="0" borderId="29" xfId="0" applyFont="1" applyBorder="1" applyAlignment="1">
      <alignment horizontal="center"/>
    </xf>
    <xf numFmtId="0" fontId="7" fillId="0" borderId="12" xfId="0" applyFont="1" applyBorder="1"/>
    <xf numFmtId="0" fontId="4" fillId="0" borderId="8" xfId="0" applyFont="1" applyFill="1" applyBorder="1"/>
    <xf numFmtId="0" fontId="4" fillId="0" borderId="0" xfId="0" applyFont="1" applyFill="1" applyBorder="1" applyAlignment="1">
      <alignment horizontal="center"/>
    </xf>
    <xf numFmtId="0" fontId="4" fillId="8" borderId="0" xfId="0" applyFont="1" applyFill="1"/>
    <xf numFmtId="0" fontId="7" fillId="4" borderId="6" xfId="0" applyFont="1" applyFill="1" applyBorder="1"/>
    <xf numFmtId="0" fontId="7" fillId="0" borderId="2" xfId="0" applyFont="1" applyFill="1" applyBorder="1"/>
    <xf numFmtId="0" fontId="7" fillId="0" borderId="11" xfId="0" applyFont="1" applyBorder="1"/>
    <xf numFmtId="0" fontId="4" fillId="0" borderId="14" xfId="0" applyFont="1" applyFill="1" applyBorder="1"/>
    <xf numFmtId="0" fontId="4" fillId="0" borderId="9" xfId="0" applyFont="1" applyFill="1" applyBorder="1"/>
    <xf numFmtId="0" fontId="4" fillId="0" borderId="40" xfId="0" applyFont="1" applyBorder="1"/>
    <xf numFmtId="0" fontId="4" fillId="0" borderId="35" xfId="0" applyFont="1" applyBorder="1"/>
    <xf numFmtId="0" fontId="4" fillId="0" borderId="29" xfId="0" applyFont="1" applyFill="1" applyBorder="1"/>
    <xf numFmtId="0" fontId="46" fillId="0" borderId="0" xfId="0" applyFont="1"/>
    <xf numFmtId="49" fontId="4" fillId="0" borderId="0" xfId="0" applyNumberFormat="1" applyFont="1" applyFill="1" applyBorder="1"/>
    <xf numFmtId="0" fontId="4" fillId="0" borderId="6" xfId="0" applyFont="1" applyFill="1" applyBorder="1"/>
    <xf numFmtId="0" fontId="7" fillId="0" borderId="9" xfId="0" applyFont="1" applyFill="1" applyBorder="1"/>
    <xf numFmtId="49" fontId="4" fillId="0" borderId="1" xfId="0" applyNumberFormat="1" applyFont="1" applyBorder="1"/>
    <xf numFmtId="0" fontId="4" fillId="0" borderId="12" xfId="0" applyFont="1" applyFill="1" applyBorder="1"/>
    <xf numFmtId="0" fontId="7" fillId="0" borderId="14" xfId="0" applyFont="1" applyBorder="1"/>
    <xf numFmtId="0" fontId="7" fillId="0" borderId="14" xfId="0" applyFont="1" applyBorder="1" applyAlignment="1">
      <alignment horizontal="center"/>
    </xf>
    <xf numFmtId="0" fontId="7" fillId="0" borderId="9" xfId="0" applyFont="1" applyBorder="1" applyAlignment="1">
      <alignment horizontal="center"/>
    </xf>
    <xf numFmtId="14" fontId="7" fillId="0" borderId="6" xfId="0" applyNumberFormat="1" applyFont="1" applyBorder="1" applyAlignment="1">
      <alignment horizontal="center"/>
    </xf>
    <xf numFmtId="14" fontId="7" fillId="0" borderId="9" xfId="0" applyNumberFormat="1" applyFont="1" applyBorder="1" applyAlignment="1">
      <alignment horizontal="center"/>
    </xf>
    <xf numFmtId="0" fontId="26" fillId="2" borderId="41" xfId="0" applyFont="1" applyFill="1" applyBorder="1" applyAlignment="1">
      <alignment horizontal="center"/>
    </xf>
    <xf numFmtId="0" fontId="19" fillId="2" borderId="42" xfId="0" applyFont="1" applyFill="1" applyBorder="1" applyAlignment="1">
      <alignment horizontal="left"/>
    </xf>
    <xf numFmtId="0" fontId="7" fillId="0" borderId="29" xfId="0" applyFont="1" applyBorder="1" applyAlignment="1">
      <alignment horizontal="center"/>
    </xf>
    <xf numFmtId="0" fontId="4" fillId="0" borderId="11" xfId="0" applyFont="1" applyBorder="1" applyAlignment="1">
      <alignment horizontal="center"/>
    </xf>
    <xf numFmtId="0" fontId="7" fillId="0" borderId="12" xfId="0" applyFont="1" applyBorder="1" applyAlignment="1">
      <alignment horizontal="center" wrapText="1"/>
    </xf>
    <xf numFmtId="0" fontId="4" fillId="4" borderId="43" xfId="0" applyFont="1" applyFill="1" applyBorder="1"/>
    <xf numFmtId="0" fontId="7" fillId="0" borderId="12" xfId="0" applyFont="1" applyFill="1" applyBorder="1" applyAlignment="1"/>
    <xf numFmtId="0" fontId="7" fillId="0" borderId="44" xfId="0" applyFont="1" applyFill="1" applyBorder="1"/>
    <xf numFmtId="0" fontId="7" fillId="0" borderId="45" xfId="0" applyFont="1" applyFill="1" applyBorder="1"/>
    <xf numFmtId="0" fontId="7" fillId="0" borderId="46" xfId="0" applyFont="1" applyFill="1" applyBorder="1" applyAlignment="1">
      <alignment horizontal="center"/>
    </xf>
    <xf numFmtId="0" fontId="7" fillId="0" borderId="47" xfId="0" applyFont="1" applyFill="1" applyBorder="1" applyAlignment="1">
      <alignment horizontal="center"/>
    </xf>
    <xf numFmtId="0" fontId="5" fillId="3" borderId="8" xfId="0" applyFont="1" applyFill="1" applyBorder="1" applyAlignment="1">
      <alignment horizontal="left" wrapText="1"/>
    </xf>
    <xf numFmtId="0" fontId="7" fillId="3" borderId="5" xfId="6" applyFont="1" applyFill="1" applyBorder="1" applyAlignment="1">
      <alignment horizontal="center" wrapText="1"/>
    </xf>
    <xf numFmtId="0" fontId="7" fillId="3" borderId="11" xfId="6" applyFont="1" applyFill="1" applyBorder="1" applyAlignment="1">
      <alignment horizontal="center" wrapText="1" shrinkToFit="1"/>
    </xf>
    <xf numFmtId="0" fontId="7" fillId="3" borderId="3" xfId="6" applyFont="1" applyFill="1" applyBorder="1" applyAlignment="1">
      <alignment horizontal="center" wrapText="1"/>
    </xf>
    <xf numFmtId="0" fontId="7" fillId="3" borderId="11" xfId="6" applyFont="1" applyFill="1" applyBorder="1" applyAlignment="1">
      <alignment horizontal="center" wrapText="1"/>
    </xf>
    <xf numFmtId="0" fontId="7" fillId="0" borderId="1" xfId="0" applyFont="1" applyBorder="1" applyAlignment="1">
      <alignment horizontal="center"/>
    </xf>
    <xf numFmtId="0" fontId="30" fillId="0" borderId="0" xfId="0" applyFont="1" applyBorder="1"/>
    <xf numFmtId="0" fontId="7" fillId="0" borderId="14" xfId="0" applyFont="1" applyBorder="1" applyAlignment="1">
      <alignment horizontal="center" wrapText="1"/>
    </xf>
    <xf numFmtId="0" fontId="4" fillId="4" borderId="12" xfId="0" applyFont="1" applyFill="1" applyBorder="1"/>
    <xf numFmtId="0" fontId="4" fillId="4" borderId="6" xfId="0" applyFont="1" applyFill="1" applyBorder="1"/>
    <xf numFmtId="0" fontId="4" fillId="4" borderId="11" xfId="0" applyFont="1" applyFill="1" applyBorder="1"/>
    <xf numFmtId="0" fontId="7" fillId="0" borderId="9" xfId="0" applyFont="1" applyBorder="1" applyAlignment="1">
      <alignment horizontal="centerContinuous"/>
    </xf>
    <xf numFmtId="164" fontId="7" fillId="0" borderId="9" xfId="0" applyNumberFormat="1" applyFont="1" applyBorder="1" applyAlignment="1">
      <alignment horizontal="center"/>
    </xf>
    <xf numFmtId="0" fontId="4" fillId="4" borderId="15" xfId="0" applyFont="1" applyFill="1" applyBorder="1"/>
    <xf numFmtId="0" fontId="24" fillId="9" borderId="0" xfId="0" applyFont="1" applyFill="1" applyBorder="1"/>
    <xf numFmtId="0" fontId="27" fillId="9" borderId="0" xfId="0" applyFont="1" applyFill="1" applyBorder="1"/>
    <xf numFmtId="0" fontId="4" fillId="9" borderId="0" xfId="0" applyFont="1" applyFill="1" applyBorder="1"/>
    <xf numFmtId="0" fontId="7" fillId="0" borderId="3" xfId="0" applyFont="1" applyBorder="1" applyAlignment="1">
      <alignment horizontal="left" vertical="center" wrapText="1" indent="1"/>
    </xf>
    <xf numFmtId="14" fontId="7" fillId="0" borderId="11" xfId="0" applyNumberFormat="1" applyFont="1" applyBorder="1" applyAlignment="1">
      <alignment horizontal="center" wrapText="1"/>
    </xf>
    <xf numFmtId="14" fontId="7" fillId="0" borderId="11" xfId="5" applyNumberFormat="1" applyFont="1" applyBorder="1" applyAlignment="1">
      <alignment horizontal="center" wrapText="1"/>
    </xf>
    <xf numFmtId="2" fontId="4" fillId="0" borderId="9" xfId="5" applyNumberFormat="1" applyFont="1" applyBorder="1"/>
    <xf numFmtId="2" fontId="7" fillId="4" borderId="9" xfId="0" applyNumberFormat="1" applyFont="1" applyFill="1" applyBorder="1"/>
    <xf numFmtId="2" fontId="4" fillId="0" borderId="15" xfId="0" applyNumberFormat="1" applyFont="1" applyFill="1" applyBorder="1"/>
    <xf numFmtId="2" fontId="4" fillId="0" borderId="15" xfId="5" applyNumberFormat="1" applyFont="1" applyFill="1" applyBorder="1"/>
    <xf numFmtId="1" fontId="4" fillId="0" borderId="15" xfId="0" applyNumberFormat="1" applyFont="1" applyFill="1" applyBorder="1"/>
    <xf numFmtId="0" fontId="7" fillId="0" borderId="2" xfId="0" applyFont="1" applyBorder="1" applyAlignment="1">
      <alignment horizontal="center"/>
    </xf>
    <xf numFmtId="0" fontId="7" fillId="0" borderId="14" xfId="0" applyFont="1" applyBorder="1" applyAlignment="1">
      <alignment horizontal="centerContinuous"/>
    </xf>
    <xf numFmtId="0" fontId="7" fillId="0" borderId="0" xfId="0" applyFont="1" applyBorder="1" applyAlignment="1"/>
    <xf numFmtId="0" fontId="4" fillId="0" borderId="6" xfId="0" applyFont="1" applyBorder="1" applyAlignment="1">
      <alignment horizontal="center"/>
    </xf>
    <xf numFmtId="0" fontId="4" fillId="0" borderId="0" xfId="0" applyFont="1" applyFill="1" applyAlignment="1">
      <alignment horizontal="right"/>
    </xf>
    <xf numFmtId="0" fontId="7" fillId="3" borderId="9" xfId="0" applyFont="1" applyFill="1" applyBorder="1"/>
    <xf numFmtId="0" fontId="4" fillId="0" borderId="12" xfId="0" applyFont="1" applyBorder="1" applyAlignment="1">
      <alignment horizontal="center"/>
    </xf>
    <xf numFmtId="0" fontId="7" fillId="3" borderId="14" xfId="0" applyFont="1" applyFill="1" applyBorder="1"/>
    <xf numFmtId="0" fontId="7" fillId="3" borderId="6" xfId="0" applyFont="1" applyFill="1" applyBorder="1" applyAlignment="1">
      <alignment wrapText="1"/>
    </xf>
    <xf numFmtId="0" fontId="7" fillId="3" borderId="9" xfId="0" applyFont="1" applyFill="1" applyBorder="1" applyAlignment="1">
      <alignment wrapText="1"/>
    </xf>
    <xf numFmtId="0" fontId="7" fillId="4" borderId="29" xfId="0" applyFont="1" applyFill="1" applyBorder="1"/>
    <xf numFmtId="2" fontId="19" fillId="2" borderId="0" xfId="0" applyNumberFormat="1" applyFont="1" applyFill="1" applyBorder="1" applyAlignment="1">
      <alignment horizontal="left"/>
    </xf>
    <xf numFmtId="0" fontId="7" fillId="0" borderId="13" xfId="0" applyFont="1" applyBorder="1" applyAlignment="1">
      <alignment horizontal="center"/>
    </xf>
    <xf numFmtId="0" fontId="7" fillId="0" borderId="0" xfId="0" applyFont="1" applyBorder="1" applyAlignment="1">
      <alignment horizontal="center"/>
    </xf>
    <xf numFmtId="0" fontId="7" fillId="0" borderId="5" xfId="0" applyFont="1" applyBorder="1" applyAlignment="1">
      <alignment horizontal="center"/>
    </xf>
    <xf numFmtId="0" fontId="4" fillId="0" borderId="0" xfId="0" applyFont="1" applyBorder="1" applyAlignment="1">
      <alignment horizontal="center"/>
    </xf>
    <xf numFmtId="0" fontId="4" fillId="0" borderId="48" xfId="0" applyFont="1" applyBorder="1" applyAlignment="1">
      <alignment horizontal="center"/>
    </xf>
    <xf numFmtId="0" fontId="4" fillId="0" borderId="45" xfId="0" applyFont="1" applyBorder="1" applyAlignment="1">
      <alignment horizontal="center"/>
    </xf>
    <xf numFmtId="0" fontId="4" fillId="4" borderId="6" xfId="0" applyFont="1" applyFill="1" applyBorder="1" applyAlignment="1">
      <alignment horizontal="right"/>
    </xf>
    <xf numFmtId="0" fontId="4" fillId="0" borderId="13" xfId="0" applyFont="1" applyBorder="1" applyAlignment="1">
      <alignment horizontal="center"/>
    </xf>
    <xf numFmtId="0" fontId="24" fillId="0" borderId="0" xfId="0" applyFont="1" applyAlignment="1">
      <alignment horizontal="right"/>
    </xf>
    <xf numFmtId="0" fontId="7" fillId="0" borderId="29" xfId="0" applyFont="1" applyBorder="1" applyAlignment="1">
      <alignment horizontal="centerContinuous"/>
    </xf>
    <xf numFmtId="0" fontId="7" fillId="0" borderId="12" xfId="0" applyFont="1" applyBorder="1" applyAlignment="1">
      <alignment horizontal="left"/>
    </xf>
    <xf numFmtId="0" fontId="7" fillId="0" borderId="3" xfId="0" applyFont="1" applyBorder="1" applyAlignment="1">
      <alignment horizontal="center"/>
    </xf>
    <xf numFmtId="0" fontId="7" fillId="0" borderId="11" xfId="0" applyFont="1" applyBorder="1" applyAlignment="1">
      <alignment horizontal="left"/>
    </xf>
    <xf numFmtId="0" fontId="4" fillId="0" borderId="1" xfId="0" applyFont="1" applyFill="1" applyBorder="1" applyAlignment="1">
      <alignment horizontal="center"/>
    </xf>
    <xf numFmtId="0" fontId="4" fillId="5" borderId="10" xfId="0" applyFont="1" applyFill="1" applyBorder="1"/>
    <xf numFmtId="0" fontId="4" fillId="5" borderId="15" xfId="0" applyFont="1" applyFill="1" applyBorder="1"/>
    <xf numFmtId="0" fontId="27" fillId="0" borderId="0" xfId="0" applyFont="1" applyFill="1" applyBorder="1" applyAlignment="1"/>
    <xf numFmtId="49" fontId="4" fillId="0" borderId="3" xfId="0" applyNumberFormat="1" applyFont="1" applyBorder="1"/>
    <xf numFmtId="166" fontId="4" fillId="0" borderId="0" xfId="0" applyNumberFormat="1" applyFont="1" applyBorder="1"/>
    <xf numFmtId="0" fontId="7" fillId="2" borderId="6" xfId="0" applyFont="1" applyFill="1" applyBorder="1" applyAlignment="1">
      <alignment horizontal="center"/>
    </xf>
    <xf numFmtId="0" fontId="7" fillId="0" borderId="25" xfId="0" applyFont="1" applyBorder="1"/>
    <xf numFmtId="0" fontId="4" fillId="10" borderId="6" xfId="0" applyFont="1" applyFill="1" applyBorder="1"/>
    <xf numFmtId="0" fontId="4" fillId="10" borderId="11" xfId="0" applyFont="1" applyFill="1" applyBorder="1"/>
    <xf numFmtId="0" fontId="4" fillId="4" borderId="12" xfId="0" applyFont="1" applyFill="1" applyBorder="1" applyAlignment="1"/>
    <xf numFmtId="0" fontId="7" fillId="0" borderId="1" xfId="0" applyFont="1" applyBorder="1" applyAlignment="1"/>
    <xf numFmtId="0" fontId="4" fillId="0" borderId="8" xfId="0" applyFont="1" applyBorder="1" applyAlignment="1">
      <alignment horizontal="center"/>
    </xf>
    <xf numFmtId="49" fontId="4" fillId="0" borderId="8" xfId="0" applyNumberFormat="1" applyFont="1" applyBorder="1" applyAlignment="1">
      <alignment horizontal="center"/>
    </xf>
    <xf numFmtId="49" fontId="4" fillId="0" borderId="0" xfId="0" applyNumberFormat="1" applyFont="1" applyBorder="1" applyAlignment="1">
      <alignment horizontal="center"/>
    </xf>
    <xf numFmtId="0" fontId="7" fillId="0" borderId="4" xfId="0" applyFont="1" applyBorder="1" applyAlignment="1">
      <alignment horizontal="center" wrapText="1"/>
    </xf>
    <xf numFmtId="0" fontId="4" fillId="0" borderId="49" xfId="0" applyFont="1" applyBorder="1"/>
    <xf numFmtId="0" fontId="4" fillId="0" borderId="27" xfId="0" applyFont="1" applyBorder="1"/>
    <xf numFmtId="0" fontId="4" fillId="0" borderId="50" xfId="0" applyFont="1" applyBorder="1"/>
    <xf numFmtId="0" fontId="7" fillId="4" borderId="51" xfId="0" applyFont="1" applyFill="1" applyBorder="1"/>
    <xf numFmtId="0" fontId="4" fillId="0" borderId="52" xfId="0" applyFont="1" applyBorder="1"/>
    <xf numFmtId="0" fontId="4" fillId="0" borderId="53" xfId="0" applyFont="1" applyBorder="1"/>
    <xf numFmtId="0" fontId="4" fillId="0" borderId="25" xfId="0" applyFont="1" applyBorder="1"/>
    <xf numFmtId="0" fontId="7" fillId="4" borderId="54" xfId="0" applyFont="1" applyFill="1" applyBorder="1"/>
    <xf numFmtId="0" fontId="4" fillId="0" borderId="0" xfId="0" applyFont="1" applyFill="1" applyAlignment="1">
      <alignment wrapText="1"/>
    </xf>
    <xf numFmtId="0" fontId="4" fillId="0" borderId="55" xfId="0" applyFont="1" applyBorder="1"/>
    <xf numFmtId="0" fontId="4" fillId="0" borderId="56" xfId="0" applyFont="1" applyBorder="1"/>
    <xf numFmtId="0" fontId="7" fillId="3" borderId="1" xfId="0" applyFont="1" applyFill="1" applyBorder="1" applyAlignment="1">
      <alignment horizontal="center"/>
    </xf>
    <xf numFmtId="0" fontId="7" fillId="3" borderId="3" xfId="0" applyFont="1" applyFill="1" applyBorder="1" applyAlignment="1">
      <alignment horizontal="center"/>
    </xf>
    <xf numFmtId="0" fontId="4" fillId="3" borderId="10" xfId="0" applyFont="1" applyFill="1" applyBorder="1" applyAlignment="1">
      <alignment wrapText="1"/>
    </xf>
    <xf numFmtId="164" fontId="4" fillId="0" borderId="8" xfId="11" applyFont="1" applyBorder="1" applyAlignment="1">
      <alignment horizontal="center"/>
    </xf>
    <xf numFmtId="0" fontId="4" fillId="0" borderId="8" xfId="0" applyNumberFormat="1" applyFont="1" applyBorder="1" applyAlignment="1">
      <alignment horizontal="center"/>
    </xf>
    <xf numFmtId="0" fontId="7" fillId="0" borderId="2" xfId="0" applyFont="1" applyFill="1" applyBorder="1" applyAlignment="1">
      <alignment horizontal="centerContinuous" vertical="center" wrapText="1"/>
    </xf>
    <xf numFmtId="0" fontId="7" fillId="0" borderId="12" xfId="0" applyFont="1" applyFill="1" applyBorder="1" applyAlignment="1">
      <alignment horizontal="center" wrapText="1"/>
    </xf>
    <xf numFmtId="0" fontId="7" fillId="0" borderId="14" xfId="0" applyFont="1" applyFill="1" applyBorder="1" applyAlignment="1">
      <alignment horizontal="center" wrapText="1"/>
    </xf>
    <xf numFmtId="0" fontId="7" fillId="0" borderId="13" xfId="0" applyFont="1" applyFill="1" applyBorder="1" applyAlignment="1">
      <alignment horizontal="center" wrapText="1"/>
    </xf>
    <xf numFmtId="0" fontId="7" fillId="0" borderId="57" xfId="0" applyFont="1" applyBorder="1" applyAlignment="1">
      <alignment horizontal="left" vertical="center" wrapText="1"/>
    </xf>
    <xf numFmtId="0" fontId="7" fillId="0" borderId="58" xfId="0" applyFont="1" applyFill="1" applyBorder="1" applyAlignment="1">
      <alignment horizontal="center" wrapText="1"/>
    </xf>
    <xf numFmtId="0" fontId="7" fillId="0" borderId="46" xfId="0" applyFont="1" applyFill="1" applyBorder="1" applyAlignment="1">
      <alignment horizontal="center" wrapText="1"/>
    </xf>
    <xf numFmtId="0" fontId="4" fillId="0" borderId="59" xfId="0" applyFont="1" applyBorder="1"/>
    <xf numFmtId="0" fontId="4" fillId="0" borderId="60" xfId="0" applyFont="1" applyBorder="1"/>
    <xf numFmtId="0" fontId="4" fillId="4" borderId="61" xfId="0" applyFont="1" applyFill="1" applyBorder="1"/>
    <xf numFmtId="0" fontId="4" fillId="0" borderId="4" xfId="0" quotePrefix="1" applyFont="1" applyBorder="1" applyAlignment="1">
      <alignment wrapText="1"/>
    </xf>
    <xf numFmtId="0" fontId="19" fillId="2" borderId="0" xfId="0" applyFont="1" applyFill="1" applyBorder="1" applyAlignment="1">
      <alignment horizontal="left"/>
    </xf>
    <xf numFmtId="0" fontId="4" fillId="0" borderId="1" xfId="0" applyFont="1" applyBorder="1" applyAlignment="1">
      <alignment horizontal="left" indent="1"/>
    </xf>
    <xf numFmtId="0" fontId="10" fillId="0" borderId="1" xfId="0" applyFont="1" applyBorder="1"/>
    <xf numFmtId="0" fontId="4" fillId="0" borderId="6" xfId="0" applyFont="1" applyBorder="1" applyAlignment="1">
      <alignment horizontal="right"/>
    </xf>
    <xf numFmtId="0" fontId="4" fillId="0" borderId="12" xfId="0" applyFont="1" applyBorder="1" applyAlignment="1">
      <alignment horizontal="right"/>
    </xf>
    <xf numFmtId="20" fontId="4" fillId="0" borderId="1" xfId="0" applyNumberFormat="1" applyFont="1" applyBorder="1"/>
    <xf numFmtId="0" fontId="4" fillId="0" borderId="6" xfId="0" applyNumberFormat="1" applyFont="1" applyBorder="1" applyAlignment="1">
      <alignment horizontal="right"/>
    </xf>
    <xf numFmtId="0" fontId="4" fillId="0" borderId="11" xfId="0" applyNumberFormat="1" applyFont="1" applyBorder="1" applyAlignment="1">
      <alignment horizontal="right"/>
    </xf>
    <xf numFmtId="0" fontId="7" fillId="3" borderId="62" xfId="0" applyFont="1" applyFill="1" applyBorder="1" applyAlignment="1">
      <alignment horizontal="center" wrapText="1"/>
    </xf>
    <xf numFmtId="0" fontId="7" fillId="3" borderId="63" xfId="0" applyFont="1" applyFill="1" applyBorder="1" applyAlignment="1">
      <alignment horizontal="center" wrapText="1"/>
    </xf>
    <xf numFmtId="0" fontId="7" fillId="0" borderId="54" xfId="0" applyFont="1" applyBorder="1"/>
    <xf numFmtId="0" fontId="7" fillId="0" borderId="64" xfId="0" applyFont="1" applyBorder="1"/>
    <xf numFmtId="3" fontId="7" fillId="4" borderId="4" xfId="0" applyNumberFormat="1" applyFont="1" applyFill="1" applyBorder="1"/>
    <xf numFmtId="0" fontId="22" fillId="0" borderId="0" xfId="0" applyNumberFormat="1" applyFont="1"/>
    <xf numFmtId="0" fontId="22" fillId="0" borderId="0" xfId="0" applyFont="1" applyBorder="1"/>
    <xf numFmtId="0" fontId="4" fillId="3" borderId="2" xfId="0" applyFont="1" applyFill="1" applyBorder="1"/>
    <xf numFmtId="3" fontId="4" fillId="0" borderId="8" xfId="0" applyNumberFormat="1" applyFont="1" applyBorder="1"/>
    <xf numFmtId="167" fontId="4" fillId="0" borderId="8" xfId="0" applyNumberFormat="1" applyFont="1" applyBorder="1"/>
    <xf numFmtId="164" fontId="7" fillId="4" borderId="45" xfId="11" applyFont="1" applyFill="1" applyBorder="1"/>
    <xf numFmtId="164" fontId="4" fillId="0" borderId="48" xfId="11" applyFont="1" applyBorder="1"/>
    <xf numFmtId="164" fontId="7" fillId="4" borderId="65" xfId="11" applyFont="1" applyFill="1" applyBorder="1"/>
    <xf numFmtId="164" fontId="4" fillId="0" borderId="21" xfId="11" applyFont="1" applyBorder="1"/>
    <xf numFmtId="164" fontId="7" fillId="4" borderId="66" xfId="11" applyFont="1" applyFill="1" applyBorder="1"/>
    <xf numFmtId="164" fontId="4" fillId="0" borderId="22" xfId="11" applyFont="1" applyBorder="1"/>
    <xf numFmtId="0" fontId="4" fillId="3" borderId="14" xfId="0" applyFont="1" applyFill="1" applyBorder="1"/>
    <xf numFmtId="0" fontId="7" fillId="3" borderId="29" xfId="0" applyFont="1" applyFill="1" applyBorder="1"/>
    <xf numFmtId="0" fontId="4" fillId="5" borderId="0" xfId="0" applyFont="1" applyFill="1" applyAlignment="1">
      <alignment horizontal="right"/>
    </xf>
    <xf numFmtId="0" fontId="4" fillId="3" borderId="12" xfId="0" applyFont="1" applyFill="1" applyBorder="1" applyAlignment="1">
      <alignment horizontal="center"/>
    </xf>
    <xf numFmtId="14" fontId="7" fillId="3" borderId="1" xfId="0" applyNumberFormat="1" applyFont="1" applyFill="1" applyBorder="1" applyAlignment="1">
      <alignment horizontal="center"/>
    </xf>
    <xf numFmtId="0" fontId="7" fillId="3" borderId="6" xfId="0" applyNumberFormat="1" applyFont="1" applyFill="1" applyBorder="1" applyAlignment="1">
      <alignment horizontal="center"/>
    </xf>
    <xf numFmtId="164" fontId="4" fillId="0" borderId="12" xfId="11" quotePrefix="1" applyFont="1" applyBorder="1" applyAlignment="1">
      <alignment horizontal="right"/>
    </xf>
    <xf numFmtId="164" fontId="7" fillId="4" borderId="12" xfId="11" quotePrefix="1" applyFont="1" applyFill="1" applyBorder="1" applyAlignment="1">
      <alignment horizontal="right"/>
    </xf>
    <xf numFmtId="164" fontId="4" fillId="0" borderId="11" xfId="11" quotePrefix="1" applyFont="1" applyBorder="1" applyAlignment="1">
      <alignment horizontal="right"/>
    </xf>
    <xf numFmtId="49" fontId="7" fillId="3" borderId="6" xfId="0" applyNumberFormat="1" applyFont="1" applyFill="1" applyBorder="1" applyAlignment="1">
      <alignment horizontal="center"/>
    </xf>
    <xf numFmtId="0" fontId="7" fillId="4" borderId="1" xfId="0" applyFont="1" applyFill="1" applyBorder="1"/>
    <xf numFmtId="0" fontId="7" fillId="0" borderId="6" xfId="0" applyFont="1" applyBorder="1" applyAlignment="1">
      <alignment horizontal="right"/>
    </xf>
    <xf numFmtId="0" fontId="5" fillId="0" borderId="6" xfId="0" applyFont="1" applyBorder="1" applyAlignment="1">
      <alignment horizontal="center"/>
    </xf>
    <xf numFmtId="0" fontId="5" fillId="0" borderId="6" xfId="0" applyFont="1" applyBorder="1" applyAlignment="1">
      <alignment horizontal="right"/>
    </xf>
    <xf numFmtId="0" fontId="7" fillId="0" borderId="2" xfId="0" applyFont="1" applyBorder="1" applyAlignment="1"/>
    <xf numFmtId="0" fontId="7" fillId="0" borderId="13" xfId="0" applyFont="1" applyBorder="1" applyAlignment="1"/>
    <xf numFmtId="0" fontId="12" fillId="0" borderId="0" xfId="0" applyFont="1" applyAlignment="1">
      <alignment horizontal="centerContinuous"/>
    </xf>
    <xf numFmtId="0" fontId="37" fillId="0" borderId="0" xfId="0" applyFont="1" applyBorder="1" applyAlignment="1">
      <alignment horizontal="center"/>
    </xf>
    <xf numFmtId="0" fontId="5" fillId="0" borderId="0" xfId="0" applyNumberFormat="1" applyFont="1" applyFill="1" applyBorder="1" applyAlignment="1" applyProtection="1"/>
    <xf numFmtId="0" fontId="14" fillId="0" borderId="67" xfId="0" applyFont="1" applyBorder="1" applyAlignment="1">
      <alignment horizontal="centerContinuous"/>
    </xf>
    <xf numFmtId="0" fontId="17" fillId="0" borderId="0" xfId="0" applyFont="1" applyBorder="1" applyAlignment="1">
      <alignment horizontal="right"/>
    </xf>
    <xf numFmtId="0" fontId="4" fillId="0" borderId="14" xfId="0" applyFont="1" applyBorder="1" applyAlignment="1">
      <alignment horizontal="center"/>
    </xf>
    <xf numFmtId="0" fontId="24" fillId="0" borderId="0" xfId="0" applyFont="1" applyFill="1" applyBorder="1"/>
    <xf numFmtId="0" fontId="7" fillId="0" borderId="23" xfId="0" applyFont="1" applyFill="1" applyBorder="1" applyAlignment="1">
      <alignment wrapText="1"/>
    </xf>
    <xf numFmtId="0" fontId="38" fillId="0" borderId="0" xfId="0" applyFont="1" applyFill="1" applyBorder="1"/>
    <xf numFmtId="3" fontId="4" fillId="0" borderId="0" xfId="0" applyNumberFormat="1" applyFont="1" applyBorder="1" applyAlignment="1" applyProtection="1">
      <alignment horizontal="right"/>
    </xf>
    <xf numFmtId="0" fontId="7" fillId="0" borderId="6" xfId="0" applyFont="1" applyBorder="1" applyAlignment="1">
      <alignment horizontal="center" wrapText="1"/>
    </xf>
    <xf numFmtId="4" fontId="6" fillId="11" borderId="0" xfId="13" applyFont="1" applyFill="1" applyBorder="1" applyAlignment="1" applyProtection="1">
      <alignment horizontal="right"/>
    </xf>
    <xf numFmtId="0" fontId="6" fillId="11" borderId="0" xfId="0" applyFont="1" applyFill="1" applyProtection="1"/>
    <xf numFmtId="0" fontId="47" fillId="0" borderId="0" xfId="0" applyFont="1"/>
    <xf numFmtId="0" fontId="47" fillId="0" borderId="0" xfId="0" applyFont="1" applyFill="1"/>
    <xf numFmtId="0" fontId="48" fillId="0" borderId="0" xfId="0" applyFont="1"/>
    <xf numFmtId="0" fontId="48" fillId="0" borderId="0" xfId="0" applyFont="1" applyFill="1"/>
    <xf numFmtId="0" fontId="8" fillId="0" borderId="0" xfId="0" applyFont="1" applyFill="1" applyBorder="1" applyAlignment="1">
      <alignment horizontal="center"/>
    </xf>
    <xf numFmtId="0" fontId="7" fillId="4" borderId="64" xfId="0" applyFont="1" applyFill="1" applyBorder="1"/>
    <xf numFmtId="0" fontId="4" fillId="0" borderId="68" xfId="0" applyFont="1" applyBorder="1"/>
    <xf numFmtId="0" fontId="4" fillId="0" borderId="31" xfId="0" applyFont="1" applyBorder="1"/>
    <xf numFmtId="0" fontId="7" fillId="4" borderId="69" xfId="0" applyFont="1" applyFill="1" applyBorder="1"/>
    <xf numFmtId="0" fontId="43" fillId="0" borderId="0" xfId="0" applyFont="1"/>
    <xf numFmtId="165" fontId="8" fillId="0" borderId="0" xfId="0" applyNumberFormat="1" applyFont="1" applyFill="1" applyBorder="1" applyAlignment="1">
      <alignment horizontal="center" vertical="top" wrapText="1"/>
    </xf>
    <xf numFmtId="0" fontId="49" fillId="3" borderId="12" xfId="0" applyFont="1" applyFill="1" applyBorder="1" applyAlignment="1">
      <alignment horizontal="center" wrapText="1"/>
    </xf>
    <xf numFmtId="0" fontId="50" fillId="3" borderId="6" xfId="0" applyFont="1" applyFill="1" applyBorder="1" applyAlignment="1">
      <alignment horizontal="center"/>
    </xf>
    <xf numFmtId="0" fontId="7" fillId="3" borderId="0" xfId="0" applyFont="1" applyFill="1" applyBorder="1" applyAlignment="1">
      <alignment vertical="top"/>
    </xf>
    <xf numFmtId="0" fontId="7" fillId="3" borderId="3" xfId="0" applyFont="1" applyFill="1" applyBorder="1" applyAlignment="1">
      <alignment vertical="top"/>
    </xf>
    <xf numFmtId="0" fontId="51" fillId="0" borderId="0" xfId="0" applyFont="1" applyProtection="1"/>
    <xf numFmtId="0" fontId="51" fillId="0" borderId="0" xfId="0" applyFont="1" applyFill="1" applyProtection="1"/>
    <xf numFmtId="0" fontId="51" fillId="0" borderId="0" xfId="0" applyFont="1"/>
    <xf numFmtId="0" fontId="51" fillId="0" borderId="0" xfId="0" applyFont="1" applyFill="1"/>
    <xf numFmtId="0" fontId="51" fillId="0" borderId="0" xfId="0" applyFont="1" applyAlignment="1" applyProtection="1">
      <alignment wrapText="1"/>
    </xf>
    <xf numFmtId="0" fontId="4" fillId="0" borderId="0" xfId="0" applyFont="1" applyFill="1" applyProtection="1"/>
    <xf numFmtId="0" fontId="7" fillId="0" borderId="13" xfId="0" applyFont="1" applyFill="1" applyBorder="1"/>
    <xf numFmtId="0" fontId="5" fillId="3" borderId="3" xfId="0" applyFont="1" applyFill="1" applyBorder="1" applyAlignment="1">
      <alignment vertical="top"/>
    </xf>
    <xf numFmtId="0" fontId="45" fillId="0" borderId="0" xfId="0" applyFont="1"/>
    <xf numFmtId="0" fontId="45" fillId="0" borderId="0" xfId="0" applyFont="1" applyBorder="1"/>
    <xf numFmtId="0" fontId="52" fillId="0" borderId="0" xfId="0" applyFont="1" applyBorder="1"/>
    <xf numFmtId="0" fontId="52" fillId="0" borderId="0" xfId="0" applyFont="1"/>
    <xf numFmtId="0" fontId="53" fillId="0" borderId="0" xfId="0" applyFont="1" applyBorder="1"/>
    <xf numFmtId="0" fontId="53" fillId="0" borderId="0" xfId="0" applyFont="1"/>
    <xf numFmtId="0" fontId="8" fillId="0" borderId="40" xfId="0" applyFont="1" applyFill="1" applyBorder="1" applyAlignment="1">
      <alignment horizontal="center"/>
    </xf>
    <xf numFmtId="0" fontId="8" fillId="0" borderId="35" xfId="0" applyFont="1" applyFill="1" applyBorder="1" applyAlignment="1">
      <alignment horizontal="center"/>
    </xf>
    <xf numFmtId="0" fontId="8" fillId="0" borderId="70" xfId="0" applyFont="1" applyFill="1" applyBorder="1" applyAlignment="1">
      <alignment horizontal="center" vertical="top" wrapText="1"/>
    </xf>
    <xf numFmtId="0" fontId="8" fillId="0" borderId="71" xfId="0" applyFont="1" applyFill="1" applyBorder="1" applyAlignment="1">
      <alignment horizontal="center" vertical="top" wrapText="1"/>
    </xf>
    <xf numFmtId="0" fontId="4" fillId="0" borderId="0" xfId="0" applyFont="1" applyFill="1" applyBorder="1" applyAlignment="1">
      <alignment wrapText="1"/>
    </xf>
    <xf numFmtId="0" fontId="19" fillId="0" borderId="0" xfId="0" applyFont="1" applyFill="1" applyBorder="1"/>
    <xf numFmtId="0" fontId="4" fillId="0" borderId="0" xfId="0" applyFont="1" applyFill="1" applyBorder="1" applyAlignment="1" applyProtection="1">
      <alignment horizontal="right"/>
    </xf>
    <xf numFmtId="14" fontId="46" fillId="0" borderId="11" xfId="0" applyNumberFormat="1" applyFont="1" applyBorder="1" applyAlignment="1">
      <alignment horizontal="center"/>
    </xf>
    <xf numFmtId="0" fontId="46" fillId="0" borderId="6" xfId="0" applyFont="1" applyBorder="1" applyAlignment="1">
      <alignment horizontal="center"/>
    </xf>
    <xf numFmtId="0" fontId="46" fillId="3" borderId="11" xfId="0" applyFont="1" applyFill="1" applyBorder="1" applyAlignment="1">
      <alignment horizontal="center"/>
    </xf>
    <xf numFmtId="0" fontId="24" fillId="0" borderId="0" xfId="0" applyFont="1" applyFill="1" applyBorder="1" applyAlignment="1" applyProtection="1">
      <alignment wrapText="1"/>
    </xf>
    <xf numFmtId="0" fontId="35" fillId="0" borderId="0" xfId="0" applyFont="1" applyFill="1" applyBorder="1" applyAlignment="1" applyProtection="1">
      <alignment wrapText="1"/>
    </xf>
    <xf numFmtId="0" fontId="16" fillId="0" borderId="0" xfId="0" applyFont="1" applyFill="1" applyBorder="1" applyAlignment="1" applyProtection="1">
      <alignment wrapText="1"/>
    </xf>
    <xf numFmtId="0" fontId="19" fillId="2" borderId="58" xfId="0" applyFont="1" applyFill="1" applyBorder="1"/>
    <xf numFmtId="0" fontId="7" fillId="0" borderId="0" xfId="0" applyFont="1" applyFill="1" applyAlignment="1">
      <alignment horizontal="center"/>
    </xf>
    <xf numFmtId="0" fontId="4" fillId="0" borderId="19" xfId="0" applyFont="1" applyFill="1" applyBorder="1"/>
    <xf numFmtId="0" fontId="7" fillId="3" borderId="3" xfId="0" applyFont="1" applyFill="1" applyBorder="1" applyAlignment="1">
      <alignment horizontal="center" wrapText="1"/>
    </xf>
    <xf numFmtId="169" fontId="7" fillId="3" borderId="3" xfId="0" applyNumberFormat="1" applyFont="1" applyFill="1" applyBorder="1" applyAlignment="1">
      <alignment wrapText="1"/>
    </xf>
    <xf numFmtId="0" fontId="8" fillId="3" borderId="6" xfId="0" applyFont="1" applyFill="1" applyBorder="1" applyAlignment="1">
      <alignment horizontal="center"/>
    </xf>
    <xf numFmtId="0" fontId="16" fillId="0" borderId="0" xfId="0" applyFont="1" applyFill="1" applyAlignment="1" applyProtection="1">
      <alignment wrapText="1"/>
    </xf>
    <xf numFmtId="0" fontId="16" fillId="0" borderId="0" xfId="0" applyFont="1" applyFill="1" applyAlignment="1" applyProtection="1">
      <alignment horizontal="left" wrapText="1"/>
    </xf>
    <xf numFmtId="0" fontId="5" fillId="3" borderId="0" xfId="0" applyFont="1" applyFill="1"/>
    <xf numFmtId="165" fontId="8" fillId="3" borderId="11" xfId="0" applyNumberFormat="1" applyFont="1" applyFill="1" applyBorder="1" applyAlignment="1">
      <alignment horizontal="center" vertical="top" wrapText="1"/>
    </xf>
    <xf numFmtId="0" fontId="7" fillId="3" borderId="3" xfId="0" applyNumberFormat="1" applyFont="1" applyFill="1" applyBorder="1" applyAlignment="1">
      <alignment horizontal="center"/>
    </xf>
    <xf numFmtId="49" fontId="7" fillId="3" borderId="11" xfId="0" applyNumberFormat="1" applyFont="1" applyFill="1" applyBorder="1" applyAlignment="1">
      <alignment horizontal="center"/>
    </xf>
    <xf numFmtId="3" fontId="3" fillId="0" borderId="0" xfId="13" applyNumberFormat="1" applyFont="1" applyFill="1" applyBorder="1" applyAlignment="1" applyProtection="1">
      <alignment horizontal="right"/>
    </xf>
    <xf numFmtId="0" fontId="5" fillId="3" borderId="0" xfId="0" applyFont="1" applyFill="1" applyBorder="1" applyAlignment="1">
      <alignment vertical="top"/>
    </xf>
    <xf numFmtId="3" fontId="3" fillId="0" borderId="20" xfId="13" applyNumberFormat="1" applyFont="1" applyBorder="1" applyAlignment="1" applyProtection="1">
      <alignment horizontal="right"/>
    </xf>
    <xf numFmtId="3" fontId="3" fillId="0" borderId="19" xfId="13" applyNumberFormat="1" applyFont="1" applyBorder="1" applyAlignment="1" applyProtection="1">
      <alignment horizontal="right"/>
    </xf>
    <xf numFmtId="0" fontId="54" fillId="0" borderId="0" xfId="0" applyFont="1" applyFill="1" applyProtection="1"/>
    <xf numFmtId="0" fontId="8" fillId="3" borderId="35" xfId="0" applyFont="1" applyFill="1" applyBorder="1" applyAlignment="1">
      <alignment horizontal="center"/>
    </xf>
    <xf numFmtId="0" fontId="8" fillId="3" borderId="31" xfId="0" applyFont="1" applyFill="1" applyBorder="1" applyAlignment="1">
      <alignment horizontal="center"/>
    </xf>
    <xf numFmtId="0" fontId="7" fillId="3" borderId="71" xfId="0" applyFont="1" applyFill="1" applyBorder="1" applyAlignment="1">
      <alignment horizontal="center" vertical="top" wrapText="1"/>
    </xf>
    <xf numFmtId="0" fontId="7" fillId="3" borderId="72" xfId="0" applyFont="1" applyFill="1" applyBorder="1" applyAlignment="1">
      <alignment horizontal="center" vertical="top" wrapText="1"/>
    </xf>
    <xf numFmtId="0" fontId="4" fillId="3" borderId="12" xfId="0" applyFont="1" applyFill="1" applyBorder="1"/>
    <xf numFmtId="0" fontId="55" fillId="0" borderId="19" xfId="0" applyFont="1" applyFill="1" applyBorder="1" applyAlignment="1" applyProtection="1">
      <alignment horizontal="left" wrapText="1"/>
    </xf>
    <xf numFmtId="0" fontId="55" fillId="0" borderId="0" xfId="0" applyFont="1" applyBorder="1" applyAlignment="1" applyProtection="1">
      <alignment wrapText="1"/>
    </xf>
    <xf numFmtId="0" fontId="55" fillId="0" borderId="0" xfId="0" applyFont="1" applyFill="1" applyBorder="1" applyAlignment="1" applyProtection="1">
      <alignment wrapText="1"/>
    </xf>
    <xf numFmtId="0" fontId="55" fillId="0" borderId="20" xfId="0" applyFont="1" applyBorder="1" applyAlignment="1" applyProtection="1">
      <alignment wrapText="1"/>
    </xf>
    <xf numFmtId="0" fontId="46" fillId="0" borderId="18" xfId="0" applyFont="1" applyFill="1" applyBorder="1" applyAlignment="1">
      <alignment wrapText="1"/>
    </xf>
    <xf numFmtId="0" fontId="5" fillId="0" borderId="1" xfId="0" applyFont="1" applyBorder="1"/>
    <xf numFmtId="0" fontId="5" fillId="0" borderId="1" xfId="0" applyFont="1" applyFill="1" applyBorder="1"/>
    <xf numFmtId="0" fontId="7" fillId="0" borderId="48" xfId="0" applyFont="1" applyFill="1" applyBorder="1"/>
    <xf numFmtId="0" fontId="7" fillId="0" borderId="21" xfId="0" applyFont="1" applyFill="1" applyBorder="1"/>
    <xf numFmtId="3" fontId="7" fillId="4" borderId="23" xfId="13" applyNumberFormat="1" applyFont="1" applyFill="1" applyBorder="1" applyAlignment="1">
      <alignment horizontal="right"/>
    </xf>
    <xf numFmtId="3" fontId="6" fillId="0" borderId="18" xfId="0" applyNumberFormat="1" applyFont="1" applyBorder="1" applyAlignment="1" applyProtection="1">
      <alignment horizontal="right"/>
    </xf>
    <xf numFmtId="3" fontId="4" fillId="0" borderId="18" xfId="0" applyNumberFormat="1" applyFont="1" applyBorder="1" applyAlignment="1" applyProtection="1">
      <alignment horizontal="right"/>
    </xf>
    <xf numFmtId="164" fontId="4" fillId="0" borderId="18" xfId="11" applyFont="1" applyBorder="1" applyAlignment="1" applyProtection="1">
      <alignment horizontal="right"/>
    </xf>
    <xf numFmtId="0" fontId="19" fillId="0" borderId="0" xfId="0" applyFont="1" applyFill="1"/>
    <xf numFmtId="0" fontId="56" fillId="0" borderId="0" xfId="0" applyFont="1"/>
    <xf numFmtId="0" fontId="45" fillId="0" borderId="0" xfId="0" applyFont="1" applyFill="1" applyBorder="1" applyAlignment="1">
      <alignment horizontal="left" wrapText="1"/>
    </xf>
    <xf numFmtId="0" fontId="57" fillId="0" borderId="0" xfId="0" applyFont="1" applyFill="1"/>
    <xf numFmtId="0" fontId="58" fillId="0" borderId="0" xfId="0" applyFont="1" applyFill="1"/>
    <xf numFmtId="1" fontId="7" fillId="0" borderId="0" xfId="0" applyNumberFormat="1" applyFont="1" applyFill="1" applyBorder="1" applyAlignment="1">
      <alignment horizontal="center"/>
    </xf>
    <xf numFmtId="0" fontId="7" fillId="0" borderId="0" xfId="0" applyFont="1" applyFill="1" applyBorder="1" applyAlignment="1"/>
    <xf numFmtId="0" fontId="4" fillId="0" borderId="8" xfId="0" applyFont="1" applyBorder="1" applyAlignment="1"/>
    <xf numFmtId="0" fontId="60" fillId="0" borderId="1" xfId="0" applyFont="1" applyBorder="1" applyAlignment="1">
      <alignment wrapText="1"/>
    </xf>
    <xf numFmtId="0" fontId="45" fillId="0" borderId="0" xfId="0" applyFont="1" applyFill="1" applyBorder="1"/>
    <xf numFmtId="0" fontId="4" fillId="0" borderId="73" xfId="0" applyFont="1" applyBorder="1"/>
    <xf numFmtId="0" fontId="4" fillId="0" borderId="74" xfId="0" applyFont="1" applyBorder="1"/>
    <xf numFmtId="3" fontId="4" fillId="0" borderId="75" xfId="0" applyNumberFormat="1" applyFont="1" applyBorder="1"/>
    <xf numFmtId="0" fontId="4" fillId="0" borderId="76" xfId="0" applyFont="1" applyBorder="1"/>
    <xf numFmtId="0" fontId="4" fillId="0" borderId="77" xfId="0" applyFont="1" applyBorder="1"/>
    <xf numFmtId="3" fontId="4" fillId="0" borderId="51" xfId="0" applyNumberFormat="1" applyFont="1" applyBorder="1"/>
    <xf numFmtId="0" fontId="4" fillId="8" borderId="0" xfId="0" applyFont="1" applyFill="1" applyProtection="1"/>
    <xf numFmtId="0" fontId="7" fillId="8" borderId="0" xfId="0" applyFont="1" applyFill="1" applyProtection="1"/>
    <xf numFmtId="0" fontId="4" fillId="0" borderId="0" xfId="0" quotePrefix="1" applyFont="1" applyFill="1" applyBorder="1" applyAlignment="1">
      <alignment wrapText="1"/>
    </xf>
    <xf numFmtId="0" fontId="49" fillId="0" borderId="0" xfId="0" applyFont="1" applyFill="1"/>
    <xf numFmtId="0" fontId="4" fillId="0" borderId="12" xfId="0" applyFont="1" applyFill="1" applyBorder="1" applyAlignment="1">
      <alignment horizontal="center" wrapText="1"/>
    </xf>
    <xf numFmtId="0" fontId="4" fillId="0" borderId="0" xfId="0" applyFont="1" applyFill="1" applyBorder="1" applyAlignment="1">
      <alignment horizontal="center" wrapText="1"/>
    </xf>
    <xf numFmtId="0" fontId="27" fillId="0" borderId="0" xfId="0" applyFont="1" applyFill="1" applyAlignment="1">
      <alignment horizontal="left"/>
    </xf>
    <xf numFmtId="0" fontId="4" fillId="0" borderId="78" xfId="0" applyFont="1" applyFill="1" applyBorder="1"/>
    <xf numFmtId="0" fontId="4" fillId="0" borderId="79" xfId="0" applyFont="1" applyBorder="1"/>
    <xf numFmtId="0" fontId="7" fillId="4" borderId="4" xfId="0" applyFont="1" applyFill="1" applyBorder="1" applyAlignment="1">
      <alignment wrapText="1"/>
    </xf>
    <xf numFmtId="0" fontId="7" fillId="0" borderId="14" xfId="0" applyFont="1" applyFill="1" applyBorder="1"/>
    <xf numFmtId="0" fontId="7" fillId="0" borderId="29" xfId="0" applyFont="1" applyFill="1" applyBorder="1"/>
    <xf numFmtId="0" fontId="8" fillId="0" borderId="0" xfId="0" applyFont="1" applyFill="1" applyBorder="1" applyAlignment="1">
      <alignment horizontal="center" vertical="top" wrapText="1"/>
    </xf>
    <xf numFmtId="0" fontId="7" fillId="0" borderId="0" xfId="0" applyFont="1" applyFill="1" applyBorder="1" applyAlignment="1">
      <alignment horizontal="center" vertical="top" wrapText="1"/>
    </xf>
    <xf numFmtId="0" fontId="8" fillId="0" borderId="78" xfId="0" applyFont="1" applyFill="1" applyBorder="1" applyAlignment="1">
      <alignment horizontal="center"/>
    </xf>
    <xf numFmtId="0" fontId="8" fillId="0" borderId="6" xfId="0" applyFont="1" applyFill="1" applyBorder="1" applyAlignment="1">
      <alignment horizontal="center"/>
    </xf>
    <xf numFmtId="165" fontId="8" fillId="0" borderId="11" xfId="0" applyNumberFormat="1" applyFont="1" applyFill="1" applyBorder="1" applyAlignment="1">
      <alignment horizontal="center" vertical="top" wrapText="1"/>
    </xf>
    <xf numFmtId="0" fontId="7" fillId="0" borderId="0" xfId="0" applyFont="1" applyFill="1" applyAlignment="1">
      <alignment horizontal="right"/>
    </xf>
    <xf numFmtId="0" fontId="0" fillId="3" borderId="13" xfId="0" applyFill="1" applyBorder="1" applyAlignment="1">
      <alignment vertical="top"/>
    </xf>
    <xf numFmtId="0" fontId="0" fillId="3" borderId="14" xfId="0" applyFill="1" applyBorder="1" applyAlignment="1">
      <alignment vertical="top"/>
    </xf>
    <xf numFmtId="0" fontId="0" fillId="3" borderId="0" xfId="0" applyFill="1" applyAlignment="1">
      <alignment vertical="top"/>
    </xf>
    <xf numFmtId="0" fontId="0" fillId="3" borderId="9" xfId="0" applyFill="1" applyBorder="1" applyAlignment="1">
      <alignment vertical="top"/>
    </xf>
    <xf numFmtId="0" fontId="0" fillId="3" borderId="5" xfId="0" applyFill="1" applyBorder="1" applyAlignment="1">
      <alignment vertical="top"/>
    </xf>
    <xf numFmtId="0" fontId="0" fillId="3" borderId="29" xfId="0" applyFill="1" applyBorder="1" applyAlignment="1">
      <alignment vertical="top"/>
    </xf>
    <xf numFmtId="0" fontId="46" fillId="3" borderId="3" xfId="0" applyFont="1" applyFill="1" applyBorder="1" applyAlignment="1">
      <alignment horizontal="center"/>
    </xf>
    <xf numFmtId="0" fontId="4" fillId="0" borderId="1" xfId="0" applyFont="1" applyBorder="1" applyAlignment="1">
      <alignment horizontal="center"/>
    </xf>
    <xf numFmtId="0" fontId="4" fillId="4" borderId="4" xfId="0" applyFont="1" applyFill="1" applyBorder="1"/>
    <xf numFmtId="0" fontId="4" fillId="0" borderId="80" xfId="0" applyFont="1" applyBorder="1"/>
    <xf numFmtId="0" fontId="4" fillId="0" borderId="80" xfId="0" applyFont="1" applyBorder="1" applyAlignment="1">
      <alignment horizontal="center"/>
    </xf>
    <xf numFmtId="0" fontId="6" fillId="8" borderId="0" xfId="0" applyFont="1" applyFill="1" applyProtection="1"/>
    <xf numFmtId="0" fontId="0" fillId="0" borderId="0" xfId="0" applyFill="1" applyBorder="1" applyAlignment="1"/>
    <xf numFmtId="0" fontId="7" fillId="4" borderId="0" xfId="0" applyFont="1" applyFill="1" applyBorder="1"/>
    <xf numFmtId="0" fontId="5" fillId="4" borderId="0" xfId="0" applyFont="1" applyFill="1" applyBorder="1"/>
    <xf numFmtId="0" fontId="7" fillId="4" borderId="0" xfId="0" applyFont="1" applyFill="1" applyBorder="1" applyAlignment="1"/>
    <xf numFmtId="0" fontId="7" fillId="4" borderId="0" xfId="0" applyFont="1" applyFill="1" applyBorder="1" applyAlignment="1">
      <alignment vertical="top" wrapText="1"/>
    </xf>
    <xf numFmtId="0" fontId="47" fillId="0" borderId="0" xfId="0" applyFont="1" applyFill="1" applyBorder="1" applyAlignment="1">
      <alignment wrapText="1"/>
    </xf>
    <xf numFmtId="0" fontId="64" fillId="0" borderId="0" xfId="0" applyFont="1" applyFill="1" applyBorder="1" applyAlignment="1">
      <alignment wrapText="1"/>
    </xf>
    <xf numFmtId="0" fontId="7" fillId="4" borderId="0" xfId="0" applyFont="1" applyFill="1" applyBorder="1" applyAlignment="1">
      <alignment horizontal="left" wrapText="1"/>
    </xf>
    <xf numFmtId="0" fontId="0" fillId="0" borderId="0" xfId="0" applyBorder="1" applyAlignment="1">
      <alignment horizontal="left" wrapText="1"/>
    </xf>
    <xf numFmtId="0" fontId="0" fillId="8" borderId="0" xfId="0" applyFill="1" applyBorder="1" applyAlignment="1">
      <alignment horizontal="left" wrapText="1"/>
    </xf>
    <xf numFmtId="0" fontId="0" fillId="0" borderId="0" xfId="0" applyBorder="1" applyAlignment="1"/>
    <xf numFmtId="0" fontId="7" fillId="0" borderId="4" xfId="0" applyFont="1" applyFill="1" applyBorder="1" applyAlignment="1"/>
    <xf numFmtId="0" fontId="0" fillId="0" borderId="10" xfId="0" applyBorder="1" applyAlignment="1"/>
    <xf numFmtId="0" fontId="0" fillId="0" borderId="15" xfId="0" applyBorder="1" applyAlignment="1"/>
    <xf numFmtId="0" fontId="45" fillId="0" borderId="0" xfId="0" applyFont="1" applyFill="1" applyAlignment="1">
      <alignment horizontal="left" wrapText="1"/>
    </xf>
    <xf numFmtId="0" fontId="7" fillId="3" borderId="4" xfId="0" applyFont="1" applyFill="1" applyBorder="1" applyAlignment="1">
      <alignment horizontal="left"/>
    </xf>
    <xf numFmtId="0" fontId="7" fillId="0" borderId="0" xfId="0" applyFont="1" applyFill="1" applyBorder="1" applyAlignment="1">
      <alignment horizontal="center"/>
    </xf>
    <xf numFmtId="0" fontId="42" fillId="0" borderId="0" xfId="0" applyFont="1" applyFill="1" applyBorder="1" applyAlignment="1">
      <alignment horizontal="center"/>
    </xf>
    <xf numFmtId="0" fontId="42" fillId="0" borderId="0" xfId="0" applyFont="1" applyFill="1" applyBorder="1" applyAlignment="1">
      <alignment horizontal="center" vertical="top"/>
    </xf>
    <xf numFmtId="0" fontId="41" fillId="0" borderId="0" xfId="0" applyFont="1" applyFill="1" applyBorder="1"/>
    <xf numFmtId="0" fontId="49" fillId="0" borderId="0" xfId="0" applyFont="1" applyFill="1" applyBorder="1" applyAlignment="1">
      <alignment horizontal="left" wrapText="1"/>
    </xf>
    <xf numFmtId="0" fontId="45" fillId="0" borderId="0" xfId="0" applyFont="1" applyFill="1"/>
    <xf numFmtId="0" fontId="45" fillId="0" borderId="0" xfId="0" applyFont="1" applyFill="1" applyAlignment="1">
      <alignment horizontal="left"/>
    </xf>
    <xf numFmtId="0" fontId="7" fillId="4" borderId="0" xfId="0" applyFont="1" applyFill="1" applyBorder="1" applyAlignment="1">
      <alignment wrapText="1"/>
    </xf>
    <xf numFmtId="0" fontId="46" fillId="0" borderId="0" xfId="0" applyFont="1" applyBorder="1" applyAlignment="1">
      <alignment wrapText="1"/>
    </xf>
    <xf numFmtId="0" fontId="2" fillId="0" borderId="10" xfId="0" applyFont="1" applyBorder="1" applyAlignment="1"/>
    <xf numFmtId="0" fontId="2" fillId="0" borderId="15" xfId="0" applyFont="1" applyBorder="1" applyAlignment="1"/>
    <xf numFmtId="0" fontId="4" fillId="0" borderId="38" xfId="0" applyFont="1" applyFill="1" applyBorder="1"/>
    <xf numFmtId="0" fontId="7" fillId="0" borderId="11" xfId="0" applyFont="1" applyBorder="1" applyAlignment="1">
      <alignment horizontal="center" wrapText="1"/>
    </xf>
    <xf numFmtId="0" fontId="4" fillId="0" borderId="0" xfId="0" applyFont="1" applyFill="1" applyAlignment="1">
      <alignment horizontal="center"/>
    </xf>
    <xf numFmtId="0" fontId="0" fillId="3" borderId="10" xfId="0" applyFill="1" applyBorder="1" applyAlignment="1"/>
    <xf numFmtId="0" fontId="7" fillId="0" borderId="18" xfId="0" applyFont="1" applyFill="1" applyBorder="1"/>
    <xf numFmtId="0" fontId="22" fillId="0" borderId="0" xfId="0" applyFont="1" applyProtection="1"/>
    <xf numFmtId="1" fontId="36" fillId="0" borderId="18" xfId="0" applyNumberFormat="1" applyFont="1" applyBorder="1" applyAlignment="1" applyProtection="1">
      <alignment horizontal="right"/>
    </xf>
    <xf numFmtId="0" fontId="7" fillId="4" borderId="23" xfId="0" applyFont="1" applyFill="1" applyBorder="1" applyAlignment="1">
      <alignment horizontal="right" vertical="top" wrapText="1"/>
    </xf>
    <xf numFmtId="167" fontId="4" fillId="0" borderId="0" xfId="0" applyNumberFormat="1" applyFont="1" applyBorder="1"/>
    <xf numFmtId="0" fontId="7" fillId="0" borderId="50" xfId="0" applyFont="1" applyBorder="1" applyAlignment="1">
      <alignment vertical="top"/>
    </xf>
    <xf numFmtId="0" fontId="67" fillId="0" borderId="0" xfId="8" applyFont="1" applyAlignment="1"/>
    <xf numFmtId="0" fontId="39" fillId="0" borderId="0" xfId="0" applyFont="1"/>
    <xf numFmtId="0" fontId="68" fillId="0" borderId="0" xfId="0" applyFont="1"/>
    <xf numFmtId="0" fontId="70" fillId="0" borderId="0" xfId="10" applyNumberFormat="1" applyFont="1" applyBorder="1"/>
    <xf numFmtId="3" fontId="70" fillId="0" borderId="0" xfId="10" applyNumberFormat="1" applyFont="1" applyBorder="1"/>
    <xf numFmtId="0" fontId="67" fillId="0" borderId="0" xfId="0" applyFont="1"/>
    <xf numFmtId="1" fontId="71" fillId="0" borderId="19" xfId="10" applyNumberFormat="1" applyFont="1" applyBorder="1" applyAlignment="1">
      <alignment vertical="center"/>
    </xf>
    <xf numFmtId="1" fontId="71" fillId="12" borderId="18" xfId="8" applyNumberFormat="1" applyFont="1" applyFill="1" applyBorder="1" applyAlignment="1">
      <alignment horizontal="right" vertical="center"/>
    </xf>
    <xf numFmtId="1" fontId="71" fillId="0" borderId="18" xfId="8" applyNumberFormat="1" applyFont="1" applyBorder="1" applyAlignment="1">
      <alignment horizontal="right" vertical="center"/>
    </xf>
    <xf numFmtId="1" fontId="39" fillId="0" borderId="0" xfId="0" applyNumberFormat="1" applyFont="1"/>
    <xf numFmtId="0" fontId="71" fillId="0" borderId="20" xfId="10" applyNumberFormat="1" applyFont="1" applyBorder="1" applyAlignment="1">
      <alignment vertical="center"/>
    </xf>
    <xf numFmtId="3" fontId="71" fillId="12" borderId="18" xfId="13" applyNumberFormat="1" applyFont="1" applyFill="1" applyBorder="1" applyAlignment="1">
      <alignment horizontal="right" vertical="center"/>
    </xf>
    <xf numFmtId="3" fontId="71" fillId="0" borderId="18" xfId="13" applyNumberFormat="1" applyFont="1" applyBorder="1" applyAlignment="1">
      <alignment horizontal="right" vertical="center"/>
    </xf>
    <xf numFmtId="0" fontId="71" fillId="0" borderId="0" xfId="7" applyNumberFormat="1" applyFont="1" applyBorder="1"/>
    <xf numFmtId="3" fontId="71" fillId="12" borderId="0" xfId="13" applyNumberFormat="1" applyFont="1" applyFill="1" applyBorder="1" applyAlignment="1"/>
    <xf numFmtId="3" fontId="70" fillId="0" borderId="0" xfId="13" applyNumberFormat="1" applyFont="1" applyBorder="1" applyAlignment="1">
      <alignment horizontal="right"/>
    </xf>
    <xf numFmtId="3" fontId="70" fillId="0" borderId="0" xfId="0" applyNumberFormat="1" applyFont="1"/>
    <xf numFmtId="0" fontId="70" fillId="0" borderId="0" xfId="0" applyFont="1"/>
    <xf numFmtId="0" fontId="71" fillId="0" borderId="20" xfId="7" applyNumberFormat="1" applyFont="1" applyBorder="1"/>
    <xf numFmtId="3" fontId="71" fillId="12" borderId="20" xfId="13" applyNumberFormat="1" applyFont="1" applyFill="1" applyBorder="1" applyAlignment="1"/>
    <xf numFmtId="3" fontId="70" fillId="0" borderId="20" xfId="13" applyNumberFormat="1" applyFont="1" applyBorder="1" applyAlignment="1">
      <alignment horizontal="right"/>
    </xf>
    <xf numFmtId="0" fontId="72" fillId="0" borderId="0" xfId="0" applyFont="1" applyBorder="1"/>
    <xf numFmtId="3" fontId="39" fillId="0" borderId="0" xfId="0" applyNumberFormat="1" applyFont="1" applyFill="1"/>
    <xf numFmtId="3" fontId="39" fillId="0" borderId="0" xfId="0" applyNumberFormat="1" applyFont="1"/>
    <xf numFmtId="170" fontId="4" fillId="0" borderId="6" xfId="13" quotePrefix="1" applyNumberFormat="1" applyFont="1" applyBorder="1" applyAlignment="1">
      <alignment horizontal="right"/>
    </xf>
    <xf numFmtId="170" fontId="7" fillId="4" borderId="6" xfId="13" quotePrefix="1" applyNumberFormat="1" applyFont="1" applyFill="1" applyBorder="1" applyAlignment="1">
      <alignment horizontal="right"/>
    </xf>
    <xf numFmtId="164" fontId="4" fillId="0" borderId="11" xfId="11" applyFont="1" applyBorder="1" applyAlignment="1">
      <alignment horizontal="right"/>
    </xf>
    <xf numFmtId="164" fontId="7" fillId="4" borderId="11" xfId="11" applyFont="1" applyFill="1" applyBorder="1" applyAlignment="1">
      <alignment horizontal="right"/>
    </xf>
    <xf numFmtId="164" fontId="4" fillId="0" borderId="14" xfId="11" quotePrefix="1" applyFont="1" applyBorder="1" applyAlignment="1">
      <alignment horizontal="right"/>
    </xf>
    <xf numFmtId="0" fontId="4" fillId="0" borderId="2" xfId="9" applyFont="1" applyBorder="1" applyAlignment="1">
      <alignment wrapText="1"/>
    </xf>
    <xf numFmtId="0" fontId="4" fillId="0" borderId="1" xfId="9" applyFont="1" applyBorder="1" applyAlignment="1">
      <alignment wrapText="1"/>
    </xf>
    <xf numFmtId="0" fontId="4" fillId="0" borderId="3" xfId="9" applyFont="1" applyBorder="1" applyAlignment="1">
      <alignment wrapText="1"/>
    </xf>
    <xf numFmtId="164" fontId="4" fillId="0" borderId="9" xfId="11" applyFont="1" applyBorder="1" applyAlignment="1">
      <alignment horizontal="right"/>
    </xf>
    <xf numFmtId="0" fontId="4" fillId="9" borderId="0" xfId="9" applyFont="1" applyFill="1" applyBorder="1" applyAlignment="1"/>
    <xf numFmtId="0" fontId="4" fillId="9" borderId="0" xfId="0" applyFont="1" applyFill="1"/>
    <xf numFmtId="0" fontId="84" fillId="0" borderId="0" xfId="1" applyAlignment="1" applyProtection="1"/>
    <xf numFmtId="0" fontId="7" fillId="4" borderId="48" xfId="0" applyFont="1" applyFill="1" applyBorder="1" applyAlignment="1">
      <alignment horizontal="right" vertical="center"/>
    </xf>
    <xf numFmtId="0" fontId="7" fillId="4" borderId="21" xfId="0" applyFont="1" applyFill="1" applyBorder="1" applyAlignment="1">
      <alignment horizontal="right"/>
    </xf>
    <xf numFmtId="0" fontId="84" fillId="0" borderId="7" xfId="1" applyBorder="1" applyAlignment="1" applyProtection="1"/>
    <xf numFmtId="0" fontId="4" fillId="13" borderId="0" xfId="0" applyFont="1" applyFill="1"/>
    <xf numFmtId="0" fontId="0" fillId="0" borderId="5" xfId="0" applyBorder="1" applyAlignment="1"/>
    <xf numFmtId="0" fontId="7" fillId="0" borderId="0" xfId="0" applyFont="1" applyAlignment="1">
      <alignment horizontal="left"/>
    </xf>
    <xf numFmtId="0" fontId="74" fillId="0" borderId="3" xfId="0" applyFont="1" applyBorder="1" applyAlignment="1"/>
    <xf numFmtId="168" fontId="7" fillId="4" borderId="15" xfId="11" applyNumberFormat="1" applyFont="1" applyFill="1" applyBorder="1"/>
    <xf numFmtId="0" fontId="26" fillId="0" borderId="0" xfId="0" applyFont="1" applyFill="1"/>
    <xf numFmtId="168" fontId="4" fillId="0" borderId="29" xfId="11" applyNumberFormat="1" applyFont="1" applyBorder="1" applyAlignment="1">
      <alignment horizontal="right"/>
    </xf>
    <xf numFmtId="0" fontId="26" fillId="0" borderId="0" xfId="0" applyFont="1" applyFill="1" applyBorder="1"/>
    <xf numFmtId="0" fontId="3" fillId="0" borderId="0" xfId="0" applyFont="1" applyFill="1" applyBorder="1"/>
    <xf numFmtId="0" fontId="75" fillId="0" borderId="0" xfId="0" applyFont="1" applyFill="1" applyAlignment="1">
      <alignment vertical="center"/>
    </xf>
    <xf numFmtId="0" fontId="29" fillId="0" borderId="0" xfId="0" applyFont="1" applyFill="1" applyBorder="1"/>
    <xf numFmtId="0" fontId="29" fillId="0" borderId="0" xfId="0" applyFont="1" applyFill="1"/>
    <xf numFmtId="0" fontId="4" fillId="0" borderId="0" xfId="9" applyFont="1" applyBorder="1" applyAlignment="1">
      <alignment wrapText="1"/>
    </xf>
    <xf numFmtId="0" fontId="4" fillId="0" borderId="32" xfId="0" applyFont="1" applyBorder="1" applyAlignment="1"/>
    <xf numFmtId="0" fontId="4" fillId="0" borderId="81" xfId="0" applyFont="1" applyBorder="1" applyAlignment="1"/>
    <xf numFmtId="0" fontId="7" fillId="0" borderId="3" xfId="0" applyFont="1" applyFill="1" applyBorder="1" applyAlignment="1">
      <alignment wrapText="1"/>
    </xf>
    <xf numFmtId="0" fontId="7" fillId="0" borderId="36" xfId="0" applyFont="1" applyBorder="1" applyAlignment="1">
      <alignment wrapText="1"/>
    </xf>
    <xf numFmtId="0" fontId="7" fillId="0" borderId="29" xfId="0" applyFont="1" applyBorder="1" applyAlignment="1">
      <alignment wrapText="1"/>
    </xf>
    <xf numFmtId="0" fontId="4" fillId="0" borderId="31" xfId="0" applyFont="1" applyBorder="1" applyAlignment="1">
      <alignment wrapText="1"/>
    </xf>
    <xf numFmtId="0" fontId="4" fillId="0" borderId="30" xfId="0" applyFont="1" applyBorder="1" applyAlignment="1">
      <alignment wrapText="1"/>
    </xf>
    <xf numFmtId="0" fontId="76" fillId="0" borderId="0" xfId="0" applyFont="1"/>
    <xf numFmtId="0" fontId="4" fillId="4" borderId="17" xfId="0" applyFont="1" applyFill="1" applyBorder="1" applyAlignment="1">
      <alignment horizontal="center"/>
    </xf>
    <xf numFmtId="1" fontId="4" fillId="0" borderId="6" xfId="0" applyNumberFormat="1" applyFont="1" applyBorder="1" applyAlignment="1">
      <alignment horizontal="center"/>
    </xf>
    <xf numFmtId="1" fontId="4" fillId="0" borderId="6" xfId="0" applyNumberFormat="1" applyFont="1" applyBorder="1"/>
    <xf numFmtId="1" fontId="4" fillId="0" borderId="11" xfId="0" applyNumberFormat="1" applyFont="1" applyBorder="1" applyAlignment="1">
      <alignment horizontal="center"/>
    </xf>
    <xf numFmtId="1" fontId="4" fillId="0" borderId="12" xfId="0" applyNumberFormat="1" applyFont="1" applyBorder="1"/>
    <xf numFmtId="1" fontId="4" fillId="0" borderId="6" xfId="0" applyNumberFormat="1" applyFont="1" applyBorder="1" applyAlignment="1">
      <alignment horizontal="right"/>
    </xf>
    <xf numFmtId="1" fontId="4" fillId="0" borderId="11" xfId="0" applyNumberFormat="1" applyFont="1" applyBorder="1"/>
    <xf numFmtId="0" fontId="4" fillId="0" borderId="12" xfId="0" applyFont="1" applyBorder="1" applyAlignment="1">
      <alignment horizontal="left"/>
    </xf>
    <xf numFmtId="0" fontId="7" fillId="0" borderId="2" xfId="0" applyFont="1" applyBorder="1" applyAlignment="1">
      <alignment wrapText="1"/>
    </xf>
    <xf numFmtId="0" fontId="7" fillId="0" borderId="13" xfId="0" applyFont="1" applyBorder="1" applyAlignment="1">
      <alignment wrapText="1"/>
    </xf>
    <xf numFmtId="0" fontId="7" fillId="0" borderId="62" xfId="0" applyFont="1" applyBorder="1" applyAlignment="1">
      <alignment wrapText="1"/>
    </xf>
    <xf numFmtId="0" fontId="7" fillId="0" borderId="63" xfId="0" applyFont="1" applyBorder="1" applyAlignment="1">
      <alignment wrapText="1"/>
    </xf>
    <xf numFmtId="0" fontId="7" fillId="0" borderId="16" xfId="0" applyFont="1" applyBorder="1" applyAlignment="1">
      <alignment wrapText="1"/>
    </xf>
    <xf numFmtId="0" fontId="4" fillId="0" borderId="38" xfId="0" applyFont="1" applyBorder="1" applyAlignment="1"/>
    <xf numFmtId="0" fontId="4" fillId="0" borderId="47" xfId="0" applyFont="1" applyBorder="1" applyAlignment="1">
      <alignment horizontal="right"/>
    </xf>
    <xf numFmtId="0" fontId="4" fillId="0" borderId="56" xfId="0" applyFont="1" applyBorder="1" applyAlignment="1">
      <alignment horizontal="right"/>
    </xf>
    <xf numFmtId="0" fontId="7" fillId="0" borderId="32" xfId="0" applyFont="1" applyBorder="1" applyAlignment="1"/>
    <xf numFmtId="3" fontId="7" fillId="4" borderId="43" xfId="13" applyNumberFormat="1" applyFont="1" applyFill="1" applyBorder="1" applyAlignment="1">
      <alignment horizontal="right"/>
    </xf>
    <xf numFmtId="0" fontId="7" fillId="0" borderId="37" xfId="0" applyFont="1" applyBorder="1"/>
    <xf numFmtId="0" fontId="7" fillId="0" borderId="81" xfId="0" applyFont="1" applyBorder="1"/>
    <xf numFmtId="0" fontId="7" fillId="0" borderId="82" xfId="0" applyFont="1" applyBorder="1"/>
    <xf numFmtId="164" fontId="7" fillId="4" borderId="60" xfId="11" applyFont="1" applyFill="1" applyBorder="1" applyAlignment="1">
      <alignment horizontal="right"/>
    </xf>
    <xf numFmtId="164" fontId="7" fillId="4" borderId="61" xfId="11" applyFont="1" applyFill="1" applyBorder="1" applyAlignment="1">
      <alignment horizontal="right"/>
    </xf>
    <xf numFmtId="0" fontId="7" fillId="0" borderId="39" xfId="0" applyFont="1" applyBorder="1" applyAlignment="1"/>
    <xf numFmtId="0" fontId="4" fillId="0" borderId="40" xfId="0" applyFont="1" applyBorder="1" applyAlignment="1"/>
    <xf numFmtId="0" fontId="4" fillId="0" borderId="39" xfId="0" applyFont="1" applyBorder="1" applyAlignment="1"/>
    <xf numFmtId="0" fontId="4" fillId="0" borderId="55" xfId="0" applyFont="1" applyBorder="1" applyAlignment="1">
      <alignment horizontal="right"/>
    </xf>
    <xf numFmtId="0" fontId="7" fillId="0" borderId="53" xfId="0" applyFont="1" applyBorder="1" applyAlignment="1"/>
    <xf numFmtId="0" fontId="7" fillId="4" borderId="43" xfId="0" applyFont="1" applyFill="1" applyBorder="1"/>
    <xf numFmtId="0" fontId="4" fillId="0" borderId="3" xfId="0" applyFont="1" applyBorder="1" applyAlignment="1"/>
    <xf numFmtId="0" fontId="4" fillId="0" borderId="5" xfId="0" applyFont="1" applyBorder="1" applyAlignment="1">
      <alignment wrapText="1"/>
    </xf>
    <xf numFmtId="0" fontId="4" fillId="0" borderId="83" xfId="0" applyFont="1" applyBorder="1" applyAlignment="1">
      <alignment wrapText="1"/>
    </xf>
    <xf numFmtId="0" fontId="4" fillId="0" borderId="71" xfId="0" applyFont="1" applyBorder="1" applyAlignment="1">
      <alignment horizontal="right"/>
    </xf>
    <xf numFmtId="0" fontId="4" fillId="0" borderId="84" xfId="0" applyFont="1" applyBorder="1" applyAlignment="1">
      <alignment horizontal="right"/>
    </xf>
    <xf numFmtId="0" fontId="7" fillId="0" borderId="71" xfId="0" applyFont="1" applyBorder="1" applyAlignment="1">
      <alignment wrapText="1"/>
    </xf>
    <xf numFmtId="0" fontId="7" fillId="0" borderId="3" xfId="0" applyFont="1" applyBorder="1" applyAlignment="1"/>
    <xf numFmtId="0" fontId="7" fillId="0" borderId="83" xfId="0" applyFont="1" applyBorder="1" applyAlignment="1">
      <alignment wrapText="1"/>
    </xf>
    <xf numFmtId="0" fontId="7" fillId="0" borderId="55" xfId="0" applyFont="1" applyBorder="1" applyAlignment="1">
      <alignment wrapText="1"/>
    </xf>
    <xf numFmtId="0" fontId="7" fillId="0" borderId="43" xfId="0" applyFont="1" applyFill="1" applyBorder="1" applyAlignment="1">
      <alignment horizontal="right"/>
    </xf>
    <xf numFmtId="0" fontId="7" fillId="0" borderId="59" xfId="0" applyFont="1" applyBorder="1" applyAlignment="1"/>
    <xf numFmtId="0" fontId="4" fillId="0" borderId="81" xfId="0" applyFont="1" applyBorder="1"/>
    <xf numFmtId="0" fontId="4" fillId="0" borderId="82" xfId="0" applyFont="1" applyBorder="1"/>
    <xf numFmtId="0" fontId="7" fillId="4" borderId="61" xfId="0" applyFont="1" applyFill="1" applyBorder="1" applyAlignment="1">
      <alignment horizontal="right"/>
    </xf>
    <xf numFmtId="3" fontId="4" fillId="4" borderId="43" xfId="13" applyNumberFormat="1" applyFont="1" applyFill="1" applyBorder="1" applyAlignment="1">
      <alignment horizontal="right"/>
    </xf>
    <xf numFmtId="0" fontId="4" fillId="0" borderId="33" xfId="0" applyFont="1" applyBorder="1"/>
    <xf numFmtId="0" fontId="4" fillId="0" borderId="44" xfId="0" applyFont="1" applyBorder="1"/>
    <xf numFmtId="0" fontId="4" fillId="0" borderId="48" xfId="0" applyFont="1" applyBorder="1"/>
    <xf numFmtId="0" fontId="7" fillId="0" borderId="4" xfId="0" applyFont="1" applyFill="1" applyBorder="1" applyAlignment="1">
      <alignment horizontal="center" wrapText="1"/>
    </xf>
    <xf numFmtId="0" fontId="7" fillId="0" borderId="9" xfId="0" applyFont="1" applyBorder="1" applyAlignment="1">
      <alignment wrapText="1"/>
    </xf>
    <xf numFmtId="0" fontId="7" fillId="0" borderId="15" xfId="0" applyFont="1" applyFill="1" applyBorder="1" applyAlignment="1">
      <alignment horizontal="center" wrapText="1"/>
    </xf>
    <xf numFmtId="0" fontId="7" fillId="0" borderId="5" xfId="0" applyFont="1" applyBorder="1" applyAlignment="1"/>
    <xf numFmtId="1" fontId="7" fillId="0" borderId="8" xfId="0" applyNumberFormat="1" applyFont="1" applyFill="1" applyBorder="1"/>
    <xf numFmtId="1" fontId="7" fillId="4" borderId="11" xfId="0" applyNumberFormat="1" applyFont="1" applyFill="1" applyBorder="1"/>
    <xf numFmtId="0" fontId="7" fillId="0" borderId="2" xfId="0" applyFont="1" applyBorder="1" applyAlignment="1">
      <alignment horizontal="left"/>
    </xf>
    <xf numFmtId="0" fontId="7" fillId="0" borderId="13" xfId="0" applyFont="1" applyBorder="1" applyAlignment="1">
      <alignment horizontal="left"/>
    </xf>
    <xf numFmtId="0" fontId="7" fillId="0" borderId="12" xfId="0" applyNumberFormat="1" applyFont="1" applyFill="1" applyBorder="1"/>
    <xf numFmtId="1" fontId="7" fillId="4" borderId="8" xfId="0" applyNumberFormat="1" applyFont="1" applyFill="1" applyBorder="1"/>
    <xf numFmtId="0" fontId="4" fillId="0" borderId="3" xfId="0" applyFont="1" applyBorder="1" applyAlignment="1">
      <alignment horizontal="left"/>
    </xf>
    <xf numFmtId="0" fontId="7" fillId="0" borderId="5" xfId="0" applyFont="1" applyBorder="1" applyAlignment="1">
      <alignment horizontal="left"/>
    </xf>
    <xf numFmtId="0" fontId="7" fillId="0" borderId="11" xfId="0" applyFont="1" applyFill="1" applyBorder="1"/>
    <xf numFmtId="0" fontId="7" fillId="0" borderId="11" xfId="0" applyNumberFormat="1" applyFont="1" applyFill="1" applyBorder="1"/>
    <xf numFmtId="0" fontId="7" fillId="0" borderId="0" xfId="0" applyFont="1" applyBorder="1" applyAlignment="1">
      <alignment horizontal="left"/>
    </xf>
    <xf numFmtId="0" fontId="7" fillId="0" borderId="6" xfId="0" applyNumberFormat="1" applyFont="1" applyFill="1" applyBorder="1"/>
    <xf numFmtId="0" fontId="4" fillId="0" borderId="1" xfId="0" applyFont="1" applyBorder="1" applyAlignment="1">
      <alignment horizontal="left"/>
    </xf>
    <xf numFmtId="0" fontId="7" fillId="0" borderId="1" xfId="0" applyFont="1" applyBorder="1" applyAlignment="1">
      <alignment horizontal="left"/>
    </xf>
    <xf numFmtId="0" fontId="7" fillId="0" borderId="4" xfId="0" applyFont="1" applyBorder="1" applyAlignment="1">
      <alignment horizontal="left"/>
    </xf>
    <xf numFmtId="0" fontId="7" fillId="0" borderId="10" xfId="0" applyFont="1" applyBorder="1" applyAlignment="1">
      <alignment horizontal="left"/>
    </xf>
    <xf numFmtId="0" fontId="7" fillId="0" borderId="15" xfId="0" applyFont="1" applyBorder="1" applyAlignment="1">
      <alignment horizontal="left"/>
    </xf>
    <xf numFmtId="1" fontId="7" fillId="4" borderId="12" xfId="0" applyNumberFormat="1" applyFont="1" applyFill="1" applyBorder="1"/>
    <xf numFmtId="1" fontId="7" fillId="4" borderId="54" xfId="0" applyNumberFormat="1" applyFont="1" applyFill="1" applyBorder="1"/>
    <xf numFmtId="1" fontId="7" fillId="4" borderId="64" xfId="0" applyNumberFormat="1" applyFont="1" applyFill="1" applyBorder="1"/>
    <xf numFmtId="1" fontId="7" fillId="4" borderId="17" xfId="0" applyNumberFormat="1" applyFont="1" applyFill="1" applyBorder="1"/>
    <xf numFmtId="1" fontId="7" fillId="0" borderId="0" xfId="0" applyNumberFormat="1" applyFont="1" applyBorder="1"/>
    <xf numFmtId="0" fontId="19" fillId="2" borderId="8" xfId="0" applyFont="1" applyFill="1" applyBorder="1" applyAlignment="1">
      <alignment horizontal="left"/>
    </xf>
    <xf numFmtId="0" fontId="66" fillId="0" borderId="0" xfId="0" applyFont="1" applyBorder="1"/>
    <xf numFmtId="164" fontId="7" fillId="0" borderId="0" xfId="11" applyFont="1" applyFill="1" applyBorder="1"/>
    <xf numFmtId="0" fontId="66" fillId="0" borderId="59" xfId="0" applyFont="1" applyBorder="1"/>
    <xf numFmtId="0" fontId="66" fillId="0" borderId="60" xfId="0" applyFont="1" applyBorder="1"/>
    <xf numFmtId="164" fontId="7" fillId="0" borderId="61" xfId="11" applyFont="1" applyFill="1" applyBorder="1"/>
    <xf numFmtId="0" fontId="66" fillId="0" borderId="49" xfId="0" applyFont="1" applyBorder="1"/>
    <xf numFmtId="0" fontId="66" fillId="0" borderId="27" xfId="0" applyFont="1" applyBorder="1"/>
    <xf numFmtId="164" fontId="7" fillId="0" borderId="55" xfId="11" applyFont="1" applyFill="1" applyBorder="1"/>
    <xf numFmtId="0" fontId="65" fillId="0" borderId="54" xfId="0" applyFont="1" applyBorder="1" applyAlignment="1">
      <alignment wrapText="1"/>
    </xf>
    <xf numFmtId="0" fontId="66" fillId="0" borderId="64" xfId="0" applyFont="1" applyBorder="1" applyAlignment="1">
      <alignment wrapText="1"/>
    </xf>
    <xf numFmtId="0" fontId="65" fillId="0" borderId="17" xfId="0" applyFont="1" applyBorder="1" applyAlignment="1">
      <alignment wrapText="1"/>
    </xf>
    <xf numFmtId="0" fontId="4" fillId="0" borderId="13" xfId="0" applyFont="1" applyBorder="1" applyAlignment="1">
      <alignment wrapText="1"/>
    </xf>
    <xf numFmtId="0" fontId="7" fillId="0" borderId="30" xfId="0" applyFont="1" applyBorder="1" applyAlignment="1">
      <alignment wrapText="1"/>
    </xf>
    <xf numFmtId="0" fontId="7" fillId="0" borderId="35" xfId="0" applyFont="1" applyBorder="1" applyAlignment="1">
      <alignment wrapText="1"/>
    </xf>
    <xf numFmtId="0" fontId="4" fillId="0" borderId="2" xfId="0" applyFont="1" applyBorder="1" applyAlignment="1"/>
    <xf numFmtId="0" fontId="4" fillId="0" borderId="14" xfId="0" applyFont="1" applyBorder="1" applyAlignment="1">
      <alignment horizontal="right"/>
    </xf>
    <xf numFmtId="0" fontId="4" fillId="0" borderId="29" xfId="0" applyFont="1" applyBorder="1" applyAlignment="1">
      <alignment horizontal="right"/>
    </xf>
    <xf numFmtId="0" fontId="4" fillId="0" borderId="11" xfId="0" applyFont="1" applyBorder="1" applyAlignment="1">
      <alignment horizontal="right"/>
    </xf>
    <xf numFmtId="0" fontId="77" fillId="0" borderId="0" xfId="0" applyFont="1" applyBorder="1" applyAlignment="1">
      <alignment horizontal="left"/>
    </xf>
    <xf numFmtId="164" fontId="4" fillId="0" borderId="0" xfId="11" applyFont="1" applyBorder="1" applyAlignment="1">
      <alignment wrapText="1"/>
    </xf>
    <xf numFmtId="0" fontId="66" fillId="0" borderId="20" xfId="0" applyFont="1" applyBorder="1"/>
    <xf numFmtId="0" fontId="22" fillId="0" borderId="0" xfId="0" applyFont="1" applyBorder="1" applyAlignment="1" applyProtection="1">
      <alignment horizontal="right"/>
    </xf>
    <xf numFmtId="0" fontId="78" fillId="10" borderId="11" xfId="0" applyFont="1" applyFill="1" applyBorder="1"/>
    <xf numFmtId="0" fontId="76" fillId="0" borderId="4" xfId="0" applyFont="1" applyFill="1" applyBorder="1" applyAlignment="1"/>
    <xf numFmtId="0" fontId="78" fillId="0" borderId="0" xfId="0" applyFont="1" applyFill="1"/>
    <xf numFmtId="0" fontId="76" fillId="0" borderId="8" xfId="0" applyFont="1" applyBorder="1" applyAlignment="1">
      <alignment horizontal="center" wrapText="1"/>
    </xf>
    <xf numFmtId="0" fontId="76" fillId="0" borderId="3" xfId="0" applyFont="1" applyFill="1" applyBorder="1" applyAlignment="1">
      <alignment wrapText="1"/>
    </xf>
    <xf numFmtId="0" fontId="7" fillId="0" borderId="9" xfId="0" applyFont="1" applyFill="1" applyBorder="1" applyAlignment="1">
      <alignment horizontal="center"/>
    </xf>
    <xf numFmtId="0" fontId="4" fillId="0" borderId="5" xfId="0" applyFont="1" applyFill="1" applyBorder="1"/>
    <xf numFmtId="0" fontId="7" fillId="0" borderId="29" xfId="0" applyFont="1" applyFill="1" applyBorder="1" applyAlignment="1">
      <alignment horizontal="center"/>
    </xf>
    <xf numFmtId="0" fontId="4" fillId="0" borderId="3" xfId="0" applyFont="1" applyFill="1" applyBorder="1"/>
    <xf numFmtId="0" fontId="76" fillId="0" borderId="1" xfId="0" applyFont="1" applyFill="1" applyBorder="1"/>
    <xf numFmtId="0" fontId="76" fillId="0" borderId="3" xfId="0" applyFont="1" applyFill="1" applyBorder="1"/>
    <xf numFmtId="0" fontId="78" fillId="4" borderId="85" xfId="0" applyFont="1" applyFill="1" applyBorder="1"/>
    <xf numFmtId="0" fontId="24" fillId="0" borderId="12" xfId="0" applyFont="1" applyBorder="1"/>
    <xf numFmtId="0" fontId="7" fillId="0" borderId="11" xfId="0" applyFont="1" applyBorder="1" applyAlignment="1"/>
    <xf numFmtId="0" fontId="4" fillId="0" borderId="11" xfId="0" applyFont="1" applyBorder="1" applyAlignment="1">
      <alignment horizontal="left"/>
    </xf>
    <xf numFmtId="0" fontId="4" fillId="0" borderId="6" xfId="0" applyFont="1" applyBorder="1" applyAlignment="1">
      <alignment horizontal="left"/>
    </xf>
    <xf numFmtId="0" fontId="7" fillId="0" borderId="6" xfId="0" applyFont="1" applyBorder="1" applyAlignment="1">
      <alignment horizontal="left"/>
    </xf>
    <xf numFmtId="0" fontId="7" fillId="0" borderId="8" xfId="0" applyFont="1" applyBorder="1" applyAlignment="1">
      <alignment horizontal="left"/>
    </xf>
    <xf numFmtId="0" fontId="24" fillId="0" borderId="6" xfId="0" applyFont="1" applyBorder="1"/>
    <xf numFmtId="0" fontId="7" fillId="0" borderId="8" xfId="0" applyFont="1" applyBorder="1" applyAlignment="1"/>
    <xf numFmtId="0" fontId="7" fillId="0" borderId="10" xfId="0" applyFont="1" applyBorder="1" applyAlignment="1">
      <alignment horizontal="center" wrapText="1"/>
    </xf>
    <xf numFmtId="0" fontId="14" fillId="0" borderId="67" xfId="0" applyFont="1" applyBorder="1" applyAlignment="1">
      <alignment horizontal="center"/>
    </xf>
    <xf numFmtId="3" fontId="4" fillId="0" borderId="75" xfId="3" applyNumberFormat="1" applyFont="1" applyBorder="1"/>
    <xf numFmtId="3" fontId="4" fillId="0" borderId="86" xfId="3" applyNumberFormat="1" applyFont="1" applyBorder="1"/>
    <xf numFmtId="3" fontId="4" fillId="0" borderId="23" xfId="0" applyNumberFormat="1" applyFont="1" applyBorder="1" applyAlignment="1">
      <alignment horizontal="center"/>
    </xf>
    <xf numFmtId="3" fontId="4" fillId="0" borderId="23" xfId="3" applyNumberFormat="1" applyFont="1" applyBorder="1"/>
    <xf numFmtId="3" fontId="4" fillId="0" borderId="23" xfId="3" applyNumberFormat="1" applyFont="1" applyBorder="1" applyAlignment="1">
      <alignment horizontal="right"/>
    </xf>
    <xf numFmtId="0" fontId="20" fillId="0" borderId="0" xfId="3" applyFont="1"/>
    <xf numFmtId="0" fontId="4" fillId="0" borderId="0" xfId="3" applyFont="1" applyBorder="1"/>
    <xf numFmtId="0" fontId="81" fillId="0" borderId="0" xfId="3"/>
    <xf numFmtId="0" fontId="2" fillId="0" borderId="0" xfId="3" applyFont="1"/>
    <xf numFmtId="0" fontId="4" fillId="0" borderId="0" xfId="3" applyFont="1" applyFill="1" applyBorder="1"/>
    <xf numFmtId="0" fontId="1" fillId="0" borderId="0" xfId="4" applyFont="1"/>
    <xf numFmtId="0" fontId="82" fillId="0" borderId="0" xfId="4"/>
    <xf numFmtId="0" fontId="83" fillId="0" borderId="0" xfId="4" applyFont="1"/>
    <xf numFmtId="0" fontId="85" fillId="0" borderId="0" xfId="0" applyFont="1" applyAlignment="1">
      <alignment vertical="center"/>
    </xf>
    <xf numFmtId="0" fontId="37" fillId="0" borderId="0" xfId="0" applyFont="1" applyBorder="1" applyAlignment="1">
      <alignment horizontal="center"/>
    </xf>
    <xf numFmtId="0" fontId="40" fillId="0" borderId="0" xfId="0" applyFont="1" applyBorder="1" applyAlignment="1">
      <alignment horizontal="center"/>
    </xf>
    <xf numFmtId="0" fontId="7" fillId="0" borderId="4" xfId="0" applyFont="1" applyBorder="1" applyAlignment="1">
      <alignment horizontal="left" vertical="center" wrapText="1"/>
    </xf>
    <xf numFmtId="0" fontId="7" fillId="0" borderId="10" xfId="0" applyFont="1" applyBorder="1" applyAlignment="1">
      <alignment horizontal="left"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16" fontId="37" fillId="0" borderId="0" xfId="0" applyNumberFormat="1" applyFont="1" applyBorder="1" applyAlignment="1">
      <alignment horizontal="center"/>
    </xf>
    <xf numFmtId="0" fontId="14" fillId="0" borderId="7" xfId="0" applyFont="1" applyBorder="1" applyAlignment="1">
      <alignment horizontal="center"/>
    </xf>
    <xf numFmtId="0" fontId="4" fillId="0" borderId="2" xfId="0" applyFont="1" applyBorder="1" applyAlignment="1">
      <alignment horizontal="left" wrapText="1"/>
    </xf>
    <xf numFmtId="0" fontId="4" fillId="0" borderId="13" xfId="0" applyFont="1" applyBorder="1" applyAlignment="1">
      <alignment horizontal="left" wrapText="1"/>
    </xf>
    <xf numFmtId="0" fontId="4" fillId="0" borderId="14" xfId="0" applyFont="1" applyBorder="1" applyAlignment="1">
      <alignment horizontal="left" wrapText="1"/>
    </xf>
    <xf numFmtId="0" fontId="7" fillId="3" borderId="2" xfId="0" applyFont="1" applyFill="1" applyBorder="1" applyAlignment="1">
      <alignment horizontal="left" vertical="center" wrapText="1"/>
    </xf>
    <xf numFmtId="0" fontId="7" fillId="3" borderId="13" xfId="0" applyFont="1" applyFill="1" applyBorder="1" applyAlignment="1">
      <alignment horizontal="left" vertical="center" wrapText="1"/>
    </xf>
    <xf numFmtId="0" fontId="4" fillId="0" borderId="3" xfId="0" applyFont="1" applyBorder="1" applyAlignment="1">
      <alignment horizontal="left" wrapText="1"/>
    </xf>
    <xf numFmtId="0" fontId="4" fillId="0" borderId="5" xfId="0" applyFont="1" applyBorder="1" applyAlignment="1">
      <alignment horizontal="left" wrapText="1"/>
    </xf>
    <xf numFmtId="0" fontId="4" fillId="0" borderId="29" xfId="0" applyFont="1" applyBorder="1" applyAlignment="1">
      <alignment horizontal="left" wrapText="1"/>
    </xf>
    <xf numFmtId="0" fontId="4" fillId="0" borderId="1" xfId="0" applyFont="1" applyFill="1" applyBorder="1" applyAlignment="1"/>
    <xf numFmtId="0" fontId="2" fillId="0" borderId="9" xfId="0" applyFont="1" applyFill="1" applyBorder="1" applyAlignment="1"/>
    <xf numFmtId="0" fontId="4" fillId="0" borderId="1" xfId="0" applyFont="1" applyBorder="1" applyAlignment="1">
      <alignment wrapText="1"/>
    </xf>
    <xf numFmtId="0" fontId="4" fillId="0" borderId="9" xfId="0" applyFont="1" applyBorder="1" applyAlignment="1">
      <alignment wrapText="1"/>
    </xf>
    <xf numFmtId="0" fontId="7" fillId="3" borderId="4" xfId="0" applyFont="1" applyFill="1" applyBorder="1" applyAlignment="1">
      <alignment horizontal="center" vertical="center" wrapText="1"/>
    </xf>
    <xf numFmtId="0" fontId="7" fillId="3" borderId="10" xfId="0" applyFont="1" applyFill="1" applyBorder="1" applyAlignment="1">
      <alignment horizontal="center" vertical="center" wrapText="1"/>
    </xf>
    <xf numFmtId="0" fontId="8" fillId="0" borderId="33" xfId="0" applyFont="1" applyFill="1" applyBorder="1" applyAlignment="1">
      <alignment wrapText="1"/>
    </xf>
    <xf numFmtId="0" fontId="8" fillId="0" borderId="44" xfId="0" applyFont="1" applyFill="1" applyBorder="1" applyAlignment="1">
      <alignment wrapText="1"/>
    </xf>
    <xf numFmtId="0" fontId="8" fillId="0" borderId="45" xfId="0" applyFont="1" applyFill="1" applyBorder="1" applyAlignment="1">
      <alignment wrapText="1"/>
    </xf>
    <xf numFmtId="0" fontId="7" fillId="3" borderId="4" xfId="0" applyFont="1" applyFill="1" applyBorder="1" applyAlignment="1">
      <alignment horizontal="center" wrapText="1"/>
    </xf>
    <xf numFmtId="0" fontId="7" fillId="3" borderId="10" xfId="0" applyFont="1" applyFill="1" applyBorder="1" applyAlignment="1">
      <alignment horizontal="center" wrapText="1"/>
    </xf>
    <xf numFmtId="0" fontId="7" fillId="0" borderId="3" xfId="0" applyFont="1" applyFill="1" applyBorder="1" applyAlignment="1">
      <alignment vertical="top" wrapText="1"/>
    </xf>
    <xf numFmtId="0" fontId="0" fillId="0" borderId="5" xfId="0" applyFill="1" applyBorder="1" applyAlignment="1"/>
    <xf numFmtId="0" fontId="0" fillId="0" borderId="29" xfId="0" applyFill="1" applyBorder="1" applyAlignment="1"/>
    <xf numFmtId="0" fontId="8" fillId="3" borderId="12" xfId="0" applyFont="1" applyFill="1" applyBorder="1" applyAlignment="1">
      <alignment horizontal="center" wrapText="1"/>
    </xf>
    <xf numFmtId="0" fontId="8" fillId="3" borderId="6" xfId="0" applyFont="1" applyFill="1" applyBorder="1" applyAlignment="1">
      <alignment horizontal="center" wrapText="1"/>
    </xf>
    <xf numFmtId="0" fontId="8" fillId="3" borderId="11" xfId="0" applyFont="1" applyFill="1" applyBorder="1" applyAlignment="1">
      <alignment horizontal="center" wrapText="1"/>
    </xf>
    <xf numFmtId="0" fontId="7" fillId="0" borderId="1" xfId="0" applyFont="1" applyFill="1" applyBorder="1" applyAlignment="1"/>
    <xf numFmtId="0" fontId="0" fillId="0" borderId="0" xfId="0" applyFill="1" applyBorder="1" applyAlignment="1"/>
    <xf numFmtId="0" fontId="0" fillId="0" borderId="9" xfId="0" applyFill="1" applyBorder="1" applyAlignment="1"/>
    <xf numFmtId="0" fontId="0" fillId="0" borderId="5" xfId="0" applyBorder="1" applyAlignment="1"/>
    <xf numFmtId="0" fontId="4" fillId="0" borderId="2" xfId="0" applyFont="1" applyBorder="1" applyAlignment="1">
      <alignment wrapText="1"/>
    </xf>
    <xf numFmtId="0" fontId="4" fillId="0" borderId="14" xfId="0" applyFont="1" applyBorder="1" applyAlignment="1">
      <alignment wrapText="1"/>
    </xf>
    <xf numFmtId="0" fontId="4" fillId="0" borderId="2" xfId="0" applyFont="1" applyFill="1" applyBorder="1" applyAlignment="1"/>
    <xf numFmtId="0" fontId="2" fillId="0" borderId="14" xfId="0" applyFont="1" applyFill="1" applyBorder="1" applyAlignment="1"/>
    <xf numFmtId="0" fontId="76" fillId="0" borderId="4" xfId="0" applyFont="1" applyFill="1" applyBorder="1" applyAlignment="1">
      <alignment horizontal="center" wrapText="1"/>
    </xf>
    <xf numFmtId="0" fontId="80" fillId="0" borderId="15" xfId="0" applyFont="1" applyFill="1" applyBorder="1" applyAlignment="1">
      <alignment horizontal="center"/>
    </xf>
    <xf numFmtId="0" fontId="7" fillId="0" borderId="12" xfId="0" applyFont="1" applyBorder="1" applyAlignment="1">
      <alignment horizontal="center" wrapText="1"/>
    </xf>
    <xf numFmtId="0" fontId="7" fillId="0" borderId="11" xfId="0" applyFont="1" applyBorder="1" applyAlignment="1">
      <alignment horizontal="center" wrapText="1"/>
    </xf>
    <xf numFmtId="0" fontId="7" fillId="3" borderId="2" xfId="0" applyFont="1" applyFill="1" applyBorder="1" applyAlignment="1">
      <alignment horizontal="center" vertical="center" wrapText="1"/>
    </xf>
    <xf numFmtId="0" fontId="7" fillId="3" borderId="13" xfId="0" applyFont="1" applyFill="1" applyBorder="1" applyAlignment="1">
      <alignment horizontal="center" vertical="center" wrapText="1"/>
    </xf>
    <xf numFmtId="0" fontId="7" fillId="0" borderId="4" xfId="0" applyFont="1" applyFill="1" applyBorder="1" applyAlignment="1">
      <alignment horizontal="left" vertical="center" wrapText="1"/>
    </xf>
    <xf numFmtId="0" fontId="7" fillId="0" borderId="10" xfId="0" applyFont="1" applyFill="1" applyBorder="1" applyAlignment="1">
      <alignment horizontal="left" vertical="center" wrapText="1"/>
    </xf>
    <xf numFmtId="0" fontId="0" fillId="0" borderId="10" xfId="0" applyBorder="1" applyAlignment="1">
      <alignment horizontal="left" vertical="center"/>
    </xf>
    <xf numFmtId="0" fontId="0" fillId="0" borderId="10" xfId="0" applyBorder="1" applyAlignment="1"/>
    <xf numFmtId="0" fontId="0" fillId="0" borderId="15" xfId="0" applyBorder="1" applyAlignment="1"/>
    <xf numFmtId="0" fontId="7" fillId="0" borderId="4" xfId="0" applyFont="1" applyFill="1" applyBorder="1" applyAlignment="1">
      <alignment horizontal="center" wrapText="1"/>
    </xf>
    <xf numFmtId="0" fontId="7" fillId="0" borderId="10" xfId="0" applyFont="1" applyFill="1" applyBorder="1" applyAlignment="1">
      <alignment horizontal="center" wrapText="1"/>
    </xf>
    <xf numFmtId="0" fontId="7" fillId="0" borderId="3" xfId="0" applyFont="1" applyBorder="1" applyAlignment="1">
      <alignment wrapText="1"/>
    </xf>
    <xf numFmtId="0" fontId="7" fillId="0" borderId="5" xfId="0" applyFont="1" applyBorder="1" applyAlignment="1">
      <alignment wrapText="1"/>
    </xf>
    <xf numFmtId="0" fontId="7" fillId="0" borderId="83" xfId="0" applyFont="1" applyBorder="1" applyAlignment="1">
      <alignment wrapText="1"/>
    </xf>
    <xf numFmtId="0" fontId="7" fillId="0" borderId="4" xfId="0" applyFont="1" applyBorder="1" applyAlignment="1">
      <alignment horizontal="center" wrapText="1"/>
    </xf>
    <xf numFmtId="0" fontId="7" fillId="0" borderId="10" xfId="0" applyFont="1" applyBorder="1" applyAlignment="1">
      <alignment horizontal="center" wrapText="1"/>
    </xf>
    <xf numFmtId="0" fontId="7" fillId="0" borderId="15" xfId="0" applyFont="1" applyBorder="1" applyAlignment="1">
      <alignment horizontal="center" wrapText="1"/>
    </xf>
    <xf numFmtId="0" fontId="4" fillId="0" borderId="0" xfId="0" applyFont="1" applyBorder="1" applyAlignment="1">
      <alignment wrapText="1"/>
    </xf>
    <xf numFmtId="0" fontId="4" fillId="0" borderId="30" xfId="0" applyFont="1" applyBorder="1" applyAlignment="1">
      <alignment wrapText="1"/>
    </xf>
    <xf numFmtId="0" fontId="24" fillId="0" borderId="0" xfId="0" applyFont="1" applyAlignment="1">
      <alignment horizontal="left" wrapText="1"/>
    </xf>
    <xf numFmtId="0" fontId="24" fillId="0" borderId="9" xfId="0" applyFont="1" applyBorder="1" applyAlignment="1">
      <alignment horizontal="left" wrapText="1"/>
    </xf>
    <xf numFmtId="0" fontId="7" fillId="0" borderId="0" xfId="0" applyFont="1" applyBorder="1" applyAlignment="1">
      <alignment wrapText="1"/>
    </xf>
    <xf numFmtId="0" fontId="27" fillId="0" borderId="0" xfId="0" applyFont="1" applyAlignment="1">
      <alignment wrapText="1"/>
    </xf>
    <xf numFmtId="0" fontId="7" fillId="0" borderId="1" xfId="0" applyFont="1" applyBorder="1" applyAlignment="1">
      <alignment wrapText="1"/>
    </xf>
    <xf numFmtId="0" fontId="7" fillId="0" borderId="9" xfId="0" applyFont="1" applyBorder="1" applyAlignment="1">
      <alignment wrapText="1"/>
    </xf>
    <xf numFmtId="0" fontId="7" fillId="0" borderId="29" xfId="0" applyFont="1" applyBorder="1" applyAlignment="1">
      <alignment wrapText="1"/>
    </xf>
    <xf numFmtId="0" fontId="7" fillId="0" borderId="3" xfId="0" applyFont="1" applyBorder="1" applyAlignment="1">
      <alignment horizontal="center"/>
    </xf>
    <xf numFmtId="0" fontId="7" fillId="0" borderId="5" xfId="0" applyFont="1" applyBorder="1" applyAlignment="1">
      <alignment horizontal="center"/>
    </xf>
    <xf numFmtId="0" fontId="7" fillId="0" borderId="29" xfId="0" applyFont="1" applyBorder="1" applyAlignment="1">
      <alignment horizontal="center"/>
    </xf>
    <xf numFmtId="0" fontId="7" fillId="0" borderId="13" xfId="0" applyFont="1" applyBorder="1" applyAlignment="1">
      <alignment horizontal="center"/>
    </xf>
    <xf numFmtId="0" fontId="7" fillId="0" borderId="14" xfId="0" applyFont="1" applyBorder="1" applyAlignment="1">
      <alignment horizontal="center"/>
    </xf>
    <xf numFmtId="0" fontId="7" fillId="0" borderId="1" xfId="0" applyFont="1" applyBorder="1" applyAlignment="1">
      <alignment horizontal="center" wrapText="1"/>
    </xf>
    <xf numFmtId="0" fontId="7" fillId="0" borderId="0" xfId="0" applyFont="1" applyBorder="1" applyAlignment="1">
      <alignment horizontal="center" wrapText="1"/>
    </xf>
    <xf numFmtId="0" fontId="7" fillId="0" borderId="9" xfId="0" applyFont="1" applyBorder="1" applyAlignment="1">
      <alignment horizontal="center" wrapText="1"/>
    </xf>
    <xf numFmtId="0" fontId="4" fillId="0" borderId="38" xfId="0" quotePrefix="1" applyFont="1" applyBorder="1" applyAlignment="1">
      <alignment wrapText="1"/>
    </xf>
    <xf numFmtId="0" fontId="4" fillId="0" borderId="19" xfId="0" quotePrefix="1" applyFont="1" applyBorder="1" applyAlignment="1">
      <alignment wrapText="1"/>
    </xf>
    <xf numFmtId="0" fontId="4" fillId="0" borderId="79" xfId="0" quotePrefix="1" applyFont="1" applyBorder="1" applyAlignment="1">
      <alignment wrapText="1"/>
    </xf>
    <xf numFmtId="0" fontId="4" fillId="0" borderId="37" xfId="0" applyFont="1" applyBorder="1" applyAlignment="1"/>
    <xf numFmtId="0" fontId="4" fillId="0" borderId="81" xfId="0" applyFont="1" applyBorder="1" applyAlignment="1"/>
    <xf numFmtId="0" fontId="4" fillId="0" borderId="66" xfId="0" applyFont="1" applyBorder="1" applyAlignment="1"/>
    <xf numFmtId="0" fontId="4" fillId="0" borderId="2" xfId="0" applyFont="1" applyBorder="1" applyAlignment="1">
      <alignment horizontal="center" wrapText="1"/>
    </xf>
    <xf numFmtId="0" fontId="4" fillId="0" borderId="14" xfId="0" applyFont="1" applyBorder="1" applyAlignment="1">
      <alignment horizontal="center" wrapText="1"/>
    </xf>
    <xf numFmtId="0" fontId="7" fillId="0" borderId="2" xfId="0" applyFont="1" applyBorder="1" applyAlignment="1">
      <alignment horizontal="center" vertical="center" wrapText="1"/>
    </xf>
    <xf numFmtId="0" fontId="7" fillId="0" borderId="1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3" borderId="15" xfId="0" applyFont="1" applyFill="1" applyBorder="1" applyAlignment="1">
      <alignment horizontal="center" wrapText="1"/>
    </xf>
    <xf numFmtId="0" fontId="7" fillId="0" borderId="12" xfId="0" applyFont="1" applyFill="1" applyBorder="1" applyAlignment="1">
      <alignment horizontal="center" wrapText="1"/>
    </xf>
    <xf numFmtId="0" fontId="7" fillId="0" borderId="11" xfId="0" applyFont="1" applyFill="1" applyBorder="1" applyAlignment="1">
      <alignment horizontal="center" wrapText="1"/>
    </xf>
    <xf numFmtId="0" fontId="4" fillId="0" borderId="32" xfId="0" applyFont="1" applyBorder="1" applyAlignment="1"/>
    <xf numFmtId="0" fontId="4" fillId="0" borderId="18" xfId="0" applyFont="1" applyBorder="1" applyAlignment="1"/>
    <xf numFmtId="0" fontId="4" fillId="0" borderId="65" xfId="0" applyFont="1" applyBorder="1" applyAlignment="1"/>
    <xf numFmtId="0" fontId="4" fillId="0" borderId="33" xfId="0" applyFont="1" applyBorder="1" applyAlignment="1"/>
    <xf numFmtId="0" fontId="4" fillId="0" borderId="44" xfId="0" applyFont="1" applyBorder="1" applyAlignment="1"/>
    <xf numFmtId="0" fontId="4" fillId="0" borderId="45" xfId="0" applyFont="1" applyBorder="1" applyAlignment="1"/>
    <xf numFmtId="0" fontId="45" fillId="0" borderId="0" xfId="0" applyFont="1" applyAlignment="1">
      <alignment horizontal="left" wrapText="1"/>
    </xf>
    <xf numFmtId="0" fontId="45" fillId="0" borderId="0" xfId="0" applyFont="1" applyFill="1" applyAlignment="1">
      <alignment horizontal="left" wrapText="1"/>
    </xf>
    <xf numFmtId="0" fontId="4" fillId="0" borderId="3" xfId="0" applyFont="1" applyFill="1" applyBorder="1" applyAlignment="1">
      <alignment wrapText="1"/>
    </xf>
    <xf numFmtId="0" fontId="0" fillId="0" borderId="29" xfId="0" applyBorder="1" applyAlignment="1"/>
    <xf numFmtId="0" fontId="7" fillId="0" borderId="4" xfId="0" applyFont="1" applyBorder="1" applyAlignment="1">
      <alignment vertical="center" wrapText="1"/>
    </xf>
    <xf numFmtId="0" fontId="7" fillId="0" borderId="10" xfId="0" applyFont="1" applyBorder="1" applyAlignment="1">
      <alignment vertical="center" wrapText="1"/>
    </xf>
    <xf numFmtId="0" fontId="7" fillId="0" borderId="4" xfId="0" applyFont="1" applyBorder="1" applyAlignment="1">
      <alignment wrapText="1"/>
    </xf>
    <xf numFmtId="0" fontId="7" fillId="0" borderId="10" xfId="0" applyFont="1" applyBorder="1" applyAlignment="1">
      <alignment wrapText="1"/>
    </xf>
    <xf numFmtId="0" fontId="7" fillId="0" borderId="15" xfId="0" applyFont="1" applyBorder="1" applyAlignment="1">
      <alignment wrapText="1"/>
    </xf>
    <xf numFmtId="0" fontId="7" fillId="0" borderId="2" xfId="0" applyFont="1" applyFill="1" applyBorder="1" applyAlignment="1"/>
    <xf numFmtId="0" fontId="0" fillId="0" borderId="13" xfId="0" applyBorder="1" applyAlignment="1"/>
    <xf numFmtId="0" fontId="0" fillId="0" borderId="14" xfId="0" applyBorder="1" applyAlignment="1"/>
    <xf numFmtId="0" fontId="45" fillId="0" borderId="0" xfId="0" applyFont="1" applyFill="1" applyBorder="1" applyAlignment="1">
      <alignment horizontal="left" wrapText="1"/>
    </xf>
    <xf numFmtId="0" fontId="7" fillId="4" borderId="4" xfId="0" applyFont="1" applyFill="1" applyBorder="1" applyAlignment="1"/>
    <xf numFmtId="0" fontId="2" fillId="4" borderId="15" xfId="0" applyFont="1" applyFill="1" applyBorder="1" applyAlignment="1"/>
    <xf numFmtId="0" fontId="0" fillId="4" borderId="10" xfId="0" applyFill="1" applyBorder="1" applyAlignment="1"/>
    <xf numFmtId="0" fontId="0" fillId="4" borderId="15" xfId="0" applyFill="1" applyBorder="1" applyAlignment="1"/>
    <xf numFmtId="0" fontId="4" fillId="0" borderId="1" xfId="0" quotePrefix="1" applyFont="1" applyFill="1" applyBorder="1" applyAlignment="1">
      <alignment wrapText="1"/>
    </xf>
    <xf numFmtId="0" fontId="0" fillId="0" borderId="0" xfId="0" applyBorder="1" applyAlignment="1"/>
    <xf numFmtId="0" fontId="0" fillId="0" borderId="9" xfId="0" applyBorder="1" applyAlignment="1"/>
    <xf numFmtId="0" fontId="4" fillId="0" borderId="2" xfId="0" quotePrefix="1" applyFont="1" applyFill="1" applyBorder="1" applyAlignment="1">
      <alignment wrapText="1"/>
    </xf>
    <xf numFmtId="0" fontId="76" fillId="0" borderId="3" xfId="0" applyFont="1" applyFill="1" applyBorder="1" applyAlignment="1">
      <alignment wrapText="1"/>
    </xf>
    <xf numFmtId="0" fontId="78" fillId="0" borderId="5" xfId="0" applyFont="1" applyFill="1" applyBorder="1" applyAlignment="1"/>
    <xf numFmtId="0" fontId="80" fillId="0" borderId="29" xfId="0" applyFont="1" applyFill="1" applyBorder="1" applyAlignment="1"/>
  </cellXfs>
  <cellStyles count="14">
    <cellStyle name="Hyperkobling" xfId="1" builtinId="8"/>
    <cellStyle name="Komma" xfId="13" builtinId="3"/>
    <cellStyle name="Normal" xfId="0" builtinId="0"/>
    <cellStyle name="Normal 2" xfId="2"/>
    <cellStyle name="Normal 3" xfId="3"/>
    <cellStyle name="Normal 4" xfId="4"/>
    <cellStyle name="Normal_Ark1" xfId="5"/>
    <cellStyle name="Normal_Ark1_1" xfId="6"/>
    <cellStyle name="Normal_IN9813" xfId="7"/>
    <cellStyle name="Normal_IN9828" xfId="8"/>
    <cellStyle name="Normal_Måltall FO2B Barnevern" xfId="9"/>
    <cellStyle name="Normal_SO02ny" xfId="10"/>
    <cellStyle name="Prosent" xfId="11" builtinId="5"/>
    <cellStyle name="Svein" xfId="1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352425</xdr:colOff>
      <xdr:row>333</xdr:row>
      <xdr:rowOff>0</xdr:rowOff>
    </xdr:from>
    <xdr:to>
      <xdr:col>4</xdr:col>
      <xdr:colOff>352425</xdr:colOff>
      <xdr:row>333</xdr:row>
      <xdr:rowOff>0</xdr:rowOff>
    </xdr:to>
    <xdr:sp macro="" textlink="">
      <xdr:nvSpPr>
        <xdr:cNvPr id="50874" name="Line 187"/>
        <xdr:cNvSpPr>
          <a:spLocks noChangeShapeType="1"/>
        </xdr:cNvSpPr>
      </xdr:nvSpPr>
      <xdr:spPr bwMode="auto">
        <a:xfrm flipV="1">
          <a:off x="3248025" y="65541525"/>
          <a:ext cx="0" cy="0"/>
        </a:xfrm>
        <a:prstGeom prst="line">
          <a:avLst/>
        </a:prstGeom>
        <a:noFill/>
        <a:ln w="9525">
          <a:solidFill>
            <a:srgbClr val="000000"/>
          </a:solidFill>
          <a:round/>
          <a:headEnd/>
          <a:tailEnd/>
        </a:ln>
      </xdr:spPr>
    </xdr:sp>
    <xdr:clientData/>
  </xdr:twoCellAnchor>
  <xdr:twoCellAnchor editAs="oneCell">
    <xdr:from>
      <xdr:col>7</xdr:col>
      <xdr:colOff>371475</xdr:colOff>
      <xdr:row>632</xdr:row>
      <xdr:rowOff>0</xdr:rowOff>
    </xdr:from>
    <xdr:to>
      <xdr:col>7</xdr:col>
      <xdr:colOff>447675</xdr:colOff>
      <xdr:row>632</xdr:row>
      <xdr:rowOff>200025</xdr:rowOff>
    </xdr:to>
    <xdr:sp macro="" textlink="">
      <xdr:nvSpPr>
        <xdr:cNvPr id="50875" name="Text Box 515"/>
        <xdr:cNvSpPr txBox="1">
          <a:spLocks noChangeArrowheads="1"/>
        </xdr:cNvSpPr>
      </xdr:nvSpPr>
      <xdr:spPr bwMode="auto">
        <a:xfrm>
          <a:off x="4972050" y="122605800"/>
          <a:ext cx="76200" cy="200025"/>
        </a:xfrm>
        <a:prstGeom prst="rect">
          <a:avLst/>
        </a:prstGeom>
        <a:noFill/>
        <a:ln w="9525">
          <a:noFill/>
          <a:miter lim="800000"/>
          <a:headEnd/>
          <a:tailEnd/>
        </a:ln>
      </xdr:spPr>
    </xdr:sp>
    <xdr:clientData/>
  </xdr:twoCellAnchor>
  <xdr:twoCellAnchor>
    <xdr:from>
      <xdr:col>5</xdr:col>
      <xdr:colOff>504825</xdr:colOff>
      <xdr:row>480</xdr:row>
      <xdr:rowOff>9525</xdr:rowOff>
    </xdr:from>
    <xdr:to>
      <xdr:col>8</xdr:col>
      <xdr:colOff>476250</xdr:colOff>
      <xdr:row>484</xdr:row>
      <xdr:rowOff>161925</xdr:rowOff>
    </xdr:to>
    <xdr:sp macro="" textlink="">
      <xdr:nvSpPr>
        <xdr:cNvPr id="1540" name="AutoShape 516"/>
        <xdr:cNvSpPr>
          <a:spLocks noChangeArrowheads="1"/>
        </xdr:cNvSpPr>
      </xdr:nvSpPr>
      <xdr:spPr bwMode="auto">
        <a:xfrm>
          <a:off x="3819525" y="66675000"/>
          <a:ext cx="1590675" cy="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22860" rIns="27432" bIns="0" anchor="t" upright="1"/>
        <a:lstStyle/>
        <a:p>
          <a:pPr algn="ctr" rtl="0">
            <a:defRPr sz="1000"/>
          </a:pPr>
          <a:r>
            <a:rPr lang="nb-NO" sz="1000" b="1" i="0" u="none" strike="noStrike" baseline="0">
              <a:solidFill>
                <a:srgbClr val="000000"/>
              </a:solidFill>
              <a:latin typeface="MS Sans Serif"/>
            </a:rPr>
            <a:t>Gjelder kun barn med heldagsopphold, og ikke barn som deler slik plass.</a:t>
          </a:r>
        </a:p>
        <a:p>
          <a:pPr algn="ctr" rtl="0">
            <a:defRPr sz="1000"/>
          </a:pPr>
          <a:endParaRPr lang="nb-NO" sz="1000" b="1" i="0" u="none" strike="noStrike" baseline="0">
            <a:solidFill>
              <a:srgbClr val="000000"/>
            </a:solidFill>
            <a:latin typeface="MS Sans Serif"/>
          </a:endParaRPr>
        </a:p>
        <a:p>
          <a:pPr algn="ctr" rtl="0">
            <a:defRPr sz="1000"/>
          </a:pPr>
          <a:endParaRPr lang="nb-NO" sz="1000" b="1" i="0" u="none" strike="noStrike" baseline="0">
            <a:solidFill>
              <a:srgbClr val="000000"/>
            </a:solidFill>
            <a:latin typeface="MS Sans Serif"/>
          </a:endParaRPr>
        </a:p>
      </xdr:txBody>
    </xdr:sp>
    <xdr:clientData/>
  </xdr:twoCellAnchor>
  <xdr:twoCellAnchor>
    <xdr:from>
      <xdr:col>4</xdr:col>
      <xdr:colOff>352425</xdr:colOff>
      <xdr:row>333</xdr:row>
      <xdr:rowOff>0</xdr:rowOff>
    </xdr:from>
    <xdr:to>
      <xdr:col>4</xdr:col>
      <xdr:colOff>352425</xdr:colOff>
      <xdr:row>333</xdr:row>
      <xdr:rowOff>0</xdr:rowOff>
    </xdr:to>
    <xdr:sp macro="" textlink="">
      <xdr:nvSpPr>
        <xdr:cNvPr id="50877" name="Line 981"/>
        <xdr:cNvSpPr>
          <a:spLocks noChangeShapeType="1"/>
        </xdr:cNvSpPr>
      </xdr:nvSpPr>
      <xdr:spPr bwMode="auto">
        <a:xfrm flipV="1">
          <a:off x="3248025" y="65541525"/>
          <a:ext cx="0" cy="0"/>
        </a:xfrm>
        <a:prstGeom prst="line">
          <a:avLst/>
        </a:prstGeom>
        <a:noFill/>
        <a:ln w="9525">
          <a:solidFill>
            <a:srgbClr val="000000"/>
          </a:solidFill>
          <a:round/>
          <a:headEnd/>
          <a:tailEnd/>
        </a:ln>
      </xdr:spPr>
    </xdr:sp>
    <xdr:clientData/>
  </xdr:twoCellAnchor>
  <xdr:twoCellAnchor>
    <xdr:from>
      <xdr:col>1</xdr:col>
      <xdr:colOff>9525</xdr:colOff>
      <xdr:row>38</xdr:row>
      <xdr:rowOff>66675</xdr:rowOff>
    </xdr:from>
    <xdr:to>
      <xdr:col>10</xdr:col>
      <xdr:colOff>552450</xdr:colOff>
      <xdr:row>49</xdr:row>
      <xdr:rowOff>28575</xdr:rowOff>
    </xdr:to>
    <xdr:sp macro="" textlink="">
      <xdr:nvSpPr>
        <xdr:cNvPr id="27782" name="Tekst 56"/>
        <xdr:cNvSpPr>
          <a:spLocks noChangeArrowheads="1"/>
        </xdr:cNvSpPr>
      </xdr:nvSpPr>
      <xdr:spPr bwMode="auto">
        <a:xfrm>
          <a:off x="9525" y="7848600"/>
          <a:ext cx="6591300" cy="1628775"/>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VIKTIG!</a:t>
          </a:r>
        </a:p>
        <a:p>
          <a:pPr algn="ctr" rtl="0">
            <a:defRPr sz="1000"/>
          </a:pPr>
          <a:r>
            <a:rPr lang="nb-NO" sz="1400" b="1" i="0" u="none" strike="noStrike" baseline="0">
              <a:solidFill>
                <a:srgbClr val="000000"/>
              </a:solidFill>
              <a:latin typeface="Times New Roman"/>
              <a:cs typeface="Times New Roman"/>
            </a:rPr>
            <a:t>Gule felt inneholder formler eller kobling til andre celler.  IKKE skriv inn tall her. Kontroller likevel tallene for å sikre at formler ikke er blitt endret.</a:t>
          </a:r>
        </a:p>
        <a:p>
          <a:pPr algn="ctr" rtl="0">
            <a:defRPr sz="1000"/>
          </a:pPr>
          <a:endParaRPr lang="nb-NO" sz="1400" b="1" i="0" u="none" strike="noStrike" baseline="0">
            <a:solidFill>
              <a:srgbClr val="000000"/>
            </a:solidFill>
            <a:latin typeface="Times New Roman"/>
            <a:cs typeface="Times New Roman"/>
          </a:endParaRPr>
        </a:p>
        <a:p>
          <a:pPr algn="ctr" rtl="0">
            <a:defRPr sz="1000"/>
          </a:pPr>
          <a:r>
            <a:rPr lang="nb-NO" sz="1400" b="1" i="0" u="none" strike="noStrike" baseline="0">
              <a:solidFill>
                <a:srgbClr val="000000"/>
              </a:solidFill>
              <a:latin typeface="Times New Roman"/>
              <a:cs typeface="Times New Roman"/>
            </a:rPr>
            <a:t>Felt markert med "xxxxx" skal ikke fylles ut eller endres. Tallene registreres i fargeløse celler merket med 0.</a:t>
          </a:r>
        </a:p>
      </xdr:txBody>
    </xdr:sp>
    <xdr:clientData/>
  </xdr:twoCellAnchor>
  <xdr:twoCellAnchor>
    <xdr:from>
      <xdr:col>1</xdr:col>
      <xdr:colOff>0</xdr:colOff>
      <xdr:row>57</xdr:row>
      <xdr:rowOff>9525</xdr:rowOff>
    </xdr:from>
    <xdr:to>
      <xdr:col>10</xdr:col>
      <xdr:colOff>552450</xdr:colOff>
      <xdr:row>61</xdr:row>
      <xdr:rowOff>9525</xdr:rowOff>
    </xdr:to>
    <xdr:sp macro="" textlink="">
      <xdr:nvSpPr>
        <xdr:cNvPr id="27783" name="Tekst 56"/>
        <xdr:cNvSpPr>
          <a:spLocks noChangeArrowheads="1"/>
        </xdr:cNvSpPr>
      </xdr:nvSpPr>
      <xdr:spPr bwMode="auto">
        <a:xfrm>
          <a:off x="0" y="10677525"/>
          <a:ext cx="6600825" cy="609600"/>
        </a:xfrm>
        <a:prstGeom prst="roundRect">
          <a:avLst>
            <a:gd name="adj" fmla="val 16667"/>
          </a:avLst>
        </a:prstGeom>
        <a:solidFill>
          <a:srgbClr val="CCFFCC"/>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Tabeller med lysegrønt navnefelt inneholder spørsmål om data som er relatert til obligatoriske måltall vedtatt av bystyret. Jf. også måltalltabeller i "Grønt hefte".</a:t>
          </a:r>
        </a:p>
      </xdr:txBody>
    </xdr:sp>
    <xdr:clientData/>
  </xdr:twoCellAnchor>
  <xdr:twoCellAnchor>
    <xdr:from>
      <xdr:col>4</xdr:col>
      <xdr:colOff>352425</xdr:colOff>
      <xdr:row>226</xdr:row>
      <xdr:rowOff>0</xdr:rowOff>
    </xdr:from>
    <xdr:to>
      <xdr:col>4</xdr:col>
      <xdr:colOff>352425</xdr:colOff>
      <xdr:row>226</xdr:row>
      <xdr:rowOff>0</xdr:rowOff>
    </xdr:to>
    <xdr:sp macro="" textlink="">
      <xdr:nvSpPr>
        <xdr:cNvPr id="50880" name="Line 1173"/>
        <xdr:cNvSpPr>
          <a:spLocks noChangeShapeType="1"/>
        </xdr:cNvSpPr>
      </xdr:nvSpPr>
      <xdr:spPr bwMode="auto">
        <a:xfrm flipV="1">
          <a:off x="3248025" y="42367200"/>
          <a:ext cx="0" cy="0"/>
        </a:xfrm>
        <a:prstGeom prst="line">
          <a:avLst/>
        </a:prstGeom>
        <a:noFill/>
        <a:ln w="9525">
          <a:solidFill>
            <a:srgbClr val="000000"/>
          </a:solidFill>
          <a:round/>
          <a:headEnd/>
          <a:tailEnd/>
        </a:ln>
      </xdr:spPr>
    </xdr:sp>
    <xdr:clientData/>
  </xdr:twoCellAnchor>
  <xdr:twoCellAnchor>
    <xdr:from>
      <xdr:col>1</xdr:col>
      <xdr:colOff>9525</xdr:colOff>
      <xdr:row>51</xdr:row>
      <xdr:rowOff>0</xdr:rowOff>
    </xdr:from>
    <xdr:to>
      <xdr:col>10</xdr:col>
      <xdr:colOff>533400</xdr:colOff>
      <xdr:row>55</xdr:row>
      <xdr:rowOff>0</xdr:rowOff>
    </xdr:to>
    <xdr:sp macro="" textlink="">
      <xdr:nvSpPr>
        <xdr:cNvPr id="28146" name="Tekst 56"/>
        <xdr:cNvSpPr>
          <a:spLocks noChangeArrowheads="1"/>
        </xdr:cNvSpPr>
      </xdr:nvSpPr>
      <xdr:spPr bwMode="auto">
        <a:xfrm>
          <a:off x="9525" y="9753600"/>
          <a:ext cx="6572250" cy="609600"/>
        </a:xfrm>
        <a:prstGeom prst="roundRect">
          <a:avLst>
            <a:gd name="adj" fmla="val 16667"/>
          </a:avLst>
        </a:prstGeom>
        <a:solidFill>
          <a:srgbClr val="FFFF99"/>
        </a:solidFill>
        <a:ln w="9525">
          <a:solidFill>
            <a:srgbClr val="000000"/>
          </a:solidFill>
          <a:round/>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Det skal ikke </a:t>
          </a:r>
          <a:r>
            <a:rPr lang="nb-NO" sz="1400" b="1" i="0" u="sng" strike="noStrike" baseline="0">
              <a:solidFill>
                <a:srgbClr val="000000"/>
              </a:solidFill>
              <a:latin typeface="Times New Roman"/>
              <a:cs typeface="Times New Roman"/>
            </a:rPr>
            <a:t>settes inn nye rader  eller enkeltceller. </a:t>
          </a:r>
        </a:p>
        <a:p>
          <a:pPr algn="ctr" rtl="0">
            <a:defRPr sz="1000"/>
          </a:pPr>
          <a:r>
            <a:rPr lang="nb-NO" sz="1400" b="1" i="0" u="none" strike="noStrike" baseline="0">
              <a:solidFill>
                <a:srgbClr val="000000"/>
              </a:solidFill>
              <a:latin typeface="Times New Roman"/>
              <a:cs typeface="Times New Roman"/>
            </a:rPr>
            <a:t>En kan ikke </a:t>
          </a:r>
          <a:r>
            <a:rPr lang="nb-NO" sz="1400" b="1" i="0" u="sng" strike="noStrike" baseline="0">
              <a:solidFill>
                <a:srgbClr val="000000"/>
              </a:solidFill>
              <a:latin typeface="Times New Roman"/>
              <a:cs typeface="Times New Roman"/>
            </a:rPr>
            <a:t>slette</a:t>
          </a:r>
          <a:r>
            <a:rPr lang="nb-NO" sz="1400" b="1" i="0" u="none" strike="noStrike" baseline="0">
              <a:solidFill>
                <a:srgbClr val="000000"/>
              </a:solidFill>
              <a:latin typeface="Times New Roman"/>
              <a:cs typeface="Times New Roman"/>
            </a:rPr>
            <a:t> rader eller enkeltceller.</a:t>
          </a:r>
        </a:p>
      </xdr:txBody>
    </xdr:sp>
    <xdr:clientData/>
  </xdr:twoCellAnchor>
  <xdr:twoCellAnchor>
    <xdr:from>
      <xdr:col>6</xdr:col>
      <xdr:colOff>123824</xdr:colOff>
      <xdr:row>1115</xdr:row>
      <xdr:rowOff>95250</xdr:rowOff>
    </xdr:from>
    <xdr:to>
      <xdr:col>11</xdr:col>
      <xdr:colOff>400050</xdr:colOff>
      <xdr:row>1125</xdr:row>
      <xdr:rowOff>152400</xdr:rowOff>
    </xdr:to>
    <xdr:sp macro="" textlink="">
      <xdr:nvSpPr>
        <xdr:cNvPr id="28360" name="AutoShape 1736"/>
        <xdr:cNvSpPr>
          <a:spLocks noChangeArrowheads="1"/>
        </xdr:cNvSpPr>
      </xdr:nvSpPr>
      <xdr:spPr bwMode="auto">
        <a:xfrm>
          <a:off x="4467224" y="194986275"/>
          <a:ext cx="3152776" cy="182880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18288" rIns="0" bIns="0" anchor="t" upright="1"/>
        <a:lstStyle/>
        <a:p>
          <a:pPr algn="l" rtl="0">
            <a:defRPr sz="1000"/>
          </a:pPr>
          <a:r>
            <a:rPr lang="nb-NO" sz="850" b="0" i="0" u="none" strike="noStrike" baseline="0">
              <a:solidFill>
                <a:srgbClr val="000000"/>
              </a:solidFill>
              <a:latin typeface="MS Sans Serif"/>
            </a:rPr>
            <a:t>3)</a:t>
          </a:r>
          <a:r>
            <a:rPr lang="nb-NO" sz="850" b="1" i="0" u="none" strike="noStrike" baseline="0">
              <a:solidFill>
                <a:srgbClr val="000000"/>
              </a:solidFill>
              <a:latin typeface="MS Sans Serif"/>
            </a:rPr>
            <a:t> VIKTIG!</a:t>
          </a:r>
          <a:r>
            <a:rPr lang="nb-NO" sz="850" b="0" i="0" u="none" strike="noStrike" baseline="0">
              <a:solidFill>
                <a:srgbClr val="000000"/>
              </a:solidFill>
              <a:latin typeface="MS Sans Serif"/>
            </a:rPr>
            <a:t>  Bydelene må ved utfylling av denne kolonnen kontrollere at:</a:t>
          </a:r>
        </a:p>
        <a:p>
          <a:pPr algn="l" rtl="0">
            <a:defRPr sz="1000"/>
          </a:pPr>
          <a:r>
            <a:rPr lang="nb-NO" sz="850" b="0" i="0" u="none" strike="noStrike" baseline="0">
              <a:solidFill>
                <a:srgbClr val="000000"/>
              </a:solidFill>
              <a:latin typeface="MS Sans Serif"/>
            </a:rPr>
            <a:t>- dokumentasjon foreligger i den enkeltes saksmappe på at personen er psykisk utviklingshemmet, og at det fremgår hvem som har uttalt dette.</a:t>
          </a:r>
        </a:p>
        <a:p>
          <a:pPr algn="l" rtl="0">
            <a:defRPr sz="1000"/>
          </a:pPr>
          <a:r>
            <a:rPr lang="nb-NO" sz="850" b="0" i="0" u="none" strike="noStrike" baseline="0">
              <a:solidFill>
                <a:srgbClr val="000000"/>
              </a:solidFill>
              <a:latin typeface="MS Sans Serif"/>
            </a:rPr>
            <a:t>- alderskategori er korrekt</a:t>
          </a:r>
        </a:p>
        <a:p>
          <a:pPr algn="l" rtl="0">
            <a:defRPr sz="1000"/>
          </a:pPr>
          <a:r>
            <a:rPr lang="nb-NO" sz="850" b="0" i="0" u="none" strike="noStrike" baseline="0">
              <a:solidFill>
                <a:srgbClr val="000000"/>
              </a:solidFill>
              <a:latin typeface="MS Sans Serif"/>
            </a:rPr>
            <a:t>- personen ikke samtidig er registrert som psyk. utvikl.hemmet i annen kommune</a:t>
          </a:r>
        </a:p>
        <a:p>
          <a:pPr algn="l" rtl="0">
            <a:defRPr sz="1000"/>
          </a:pPr>
          <a:r>
            <a:rPr lang="nb-NO" sz="850" b="0" i="0" u="none" strike="noStrike" baseline="0">
              <a:solidFill>
                <a:srgbClr val="000000"/>
              </a:solidFill>
              <a:latin typeface="MS Sans Serif"/>
            </a:rPr>
            <a:t>- det foreligger enkeltvedtak med saksnr. i hht. nevnte lover</a:t>
          </a:r>
        </a:p>
        <a:p>
          <a:pPr algn="l" rtl="0">
            <a:defRPr sz="1000"/>
          </a:pPr>
          <a:r>
            <a:rPr lang="nb-NO" sz="850" b="0" i="0" u="none" strike="noStrike" baseline="0">
              <a:solidFill>
                <a:srgbClr val="000000"/>
              </a:solidFill>
              <a:latin typeface="MS Sans Serif"/>
            </a:rPr>
            <a:t>- personer som danner grunnlag for vertskommunetilskudd ikke er tatt med.</a:t>
          </a:r>
        </a:p>
        <a:p>
          <a:pPr algn="l" rtl="0">
            <a:defRPr sz="1000"/>
          </a:pPr>
          <a:r>
            <a:rPr lang="nb-NO" sz="850" b="0" i="0" u="none" strike="noStrike" baseline="0">
              <a:solidFill>
                <a:srgbClr val="000000"/>
              </a:solidFill>
              <a:latin typeface="MS Sans Serif"/>
            </a:rPr>
            <a:t>Ref. for øvrig rundskriv IS-3/2013 fra Sosial- og helsedirektoratet.</a:t>
          </a:r>
        </a:p>
      </xdr:txBody>
    </xdr:sp>
    <xdr:clientData/>
  </xdr:twoCellAnchor>
  <xdr:twoCellAnchor>
    <xdr:from>
      <xdr:col>1</xdr:col>
      <xdr:colOff>0</xdr:colOff>
      <xdr:row>634</xdr:row>
      <xdr:rowOff>0</xdr:rowOff>
    </xdr:from>
    <xdr:to>
      <xdr:col>10</xdr:col>
      <xdr:colOff>485775</xdr:colOff>
      <xdr:row>696</xdr:row>
      <xdr:rowOff>85725</xdr:rowOff>
    </xdr:to>
    <xdr:sp macro="" textlink="">
      <xdr:nvSpPr>
        <xdr:cNvPr id="28650" name="AutoShape 2026"/>
        <xdr:cNvSpPr>
          <a:spLocks noChangeArrowheads="1"/>
        </xdr:cNvSpPr>
      </xdr:nvSpPr>
      <xdr:spPr bwMode="auto">
        <a:xfrm>
          <a:off x="0" y="92506800"/>
          <a:ext cx="6534150" cy="8458200"/>
        </a:xfrm>
        <a:prstGeom prst="roundRect">
          <a:avLst>
            <a:gd name="adj" fmla="val 16667"/>
          </a:avLst>
        </a:prstGeom>
        <a:solidFill>
          <a:srgbClr val="CCFFCC"/>
        </a:solidFill>
        <a:ln w="9525">
          <a:solidFill>
            <a:srgbClr val="000000"/>
          </a:solidFill>
          <a:round/>
          <a:headEnd/>
          <a:tailEnd/>
        </a:ln>
        <a:effectLst/>
      </xdr:spPr>
      <xdr:txBody>
        <a:bodyPr vertOverflow="clip" wrap="square" lIns="36576" tIns="27432" rIns="0" bIns="0" anchor="t" upright="1"/>
        <a:lstStyle/>
        <a:p>
          <a:pPr algn="l" rtl="0">
            <a:defRPr sz="1000"/>
          </a:pPr>
          <a:r>
            <a:rPr lang="nb-NO" sz="1200" b="1" i="0" u="none" strike="noStrike" baseline="0">
              <a:solidFill>
                <a:srgbClr val="0000FF"/>
              </a:solidFill>
              <a:latin typeface="MS Sans Serif"/>
            </a:rPr>
            <a:t>Om institusjoner og boliger knyttet til pleie og omsorg for eldre og funksjonshemmede</a:t>
          </a:r>
          <a:endParaRPr lang="nb-NO" sz="1000" b="1" i="0" u="none" strike="noStrike" baseline="0">
            <a:solidFill>
              <a:srgbClr val="0000FF"/>
            </a:solidFill>
            <a:latin typeface="MS Sans Serif"/>
          </a:endParaRPr>
        </a:p>
        <a:p>
          <a:pPr algn="l" rtl="0">
            <a:defRPr sz="1000"/>
          </a:pPr>
          <a:endParaRPr lang="nb-NO" sz="1000" b="1" i="0" u="none" strike="noStrike" baseline="0">
            <a:solidFill>
              <a:srgbClr val="0000FF"/>
            </a:solidFill>
            <a:latin typeface="MS Sans Serif"/>
          </a:endParaRPr>
        </a:p>
        <a:p>
          <a:pPr algn="l" rtl="0">
            <a:defRPr sz="1000"/>
          </a:pPr>
          <a:r>
            <a:rPr lang="nb-NO" sz="1000" b="1" i="0" u="none" strike="noStrike" baseline="0">
              <a:solidFill>
                <a:srgbClr val="0000FF"/>
              </a:solidFill>
              <a:latin typeface="MS Sans Serif"/>
            </a:rPr>
            <a:t>Lovhjemlede boliger </a:t>
          </a:r>
          <a:r>
            <a:rPr lang="nb-NO" sz="1000" b="1" i="1" u="none" strike="noStrike" baseline="0">
              <a:solidFill>
                <a:srgbClr val="0000FF"/>
              </a:solidFill>
              <a:latin typeface="MS Sans Serif"/>
            </a:rPr>
            <a:t>(institusjoner)</a:t>
          </a: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Sykehjem eller boform for heldøgns omsorg og pleie (hjemlet i helse- og omsorgstjenesteloven).</a:t>
          </a:r>
        </a:p>
        <a:p>
          <a:pPr algn="l" rtl="0">
            <a:defRPr sz="1000"/>
          </a:pPr>
          <a:r>
            <a:rPr lang="nb-NO" sz="1000" b="0" i="0" u="none" strike="noStrike" baseline="0">
              <a:solidFill>
                <a:srgbClr val="000000"/>
              </a:solidFill>
              <a:latin typeface="MS Sans Serif"/>
            </a:rPr>
            <a:t>Helseinstitusjon som skal gi beboeren nødvendig behandling og pleie ved opphold av lengre varighet og/eller korttidsopphold, innrettet på en eller flere av følgende oppgaver:</a:t>
          </a:r>
        </a:p>
        <a:p>
          <a:pPr algn="l" rtl="0">
            <a:defRPr sz="1000"/>
          </a:pPr>
          <a:r>
            <a:rPr lang="nb-NO" sz="1000" b="0" i="0" u="none" strike="noStrike" baseline="0">
              <a:solidFill>
                <a:srgbClr val="000000"/>
              </a:solidFill>
              <a:latin typeface="MS Sans Serif"/>
            </a:rPr>
            <a:t>  a) medisinsk rehabilitering med sikte på tilbakeføring til hjemmet</a:t>
          </a:r>
        </a:p>
        <a:p>
          <a:pPr algn="l" rtl="0">
            <a:defRPr sz="1000"/>
          </a:pPr>
          <a:r>
            <a:rPr lang="nb-NO" sz="1000" b="0" i="0" u="none" strike="noStrike" baseline="0">
              <a:solidFill>
                <a:srgbClr val="000000"/>
              </a:solidFill>
              <a:latin typeface="MS Sans Serif"/>
            </a:rPr>
            <a:t>  b) avlastning</a:t>
          </a:r>
        </a:p>
        <a:p>
          <a:pPr algn="l" rtl="0">
            <a:defRPr sz="1000"/>
          </a:pPr>
          <a:r>
            <a:rPr lang="nb-NO" sz="1000" b="0" i="0" u="none" strike="noStrike" baseline="0">
              <a:solidFill>
                <a:srgbClr val="000000"/>
              </a:solidFill>
              <a:latin typeface="MS Sans Serif"/>
            </a:rPr>
            <a:t>  c) permanent opphold</a:t>
          </a:r>
        </a:p>
        <a:p>
          <a:pPr algn="l" rtl="0">
            <a:defRPr sz="1000"/>
          </a:pPr>
          <a:r>
            <a:rPr lang="nb-NO" sz="1000" b="0" i="0" u="none" strike="noStrike" baseline="0">
              <a:solidFill>
                <a:srgbClr val="000000"/>
              </a:solidFill>
              <a:latin typeface="MS Sans Serif"/>
            </a:rPr>
            <a:t>  d) spesielt tilrettelagt opphold for funksjonshemmede</a:t>
          </a:r>
        </a:p>
        <a:p>
          <a:pPr algn="l" rtl="0">
            <a:defRPr sz="1000"/>
          </a:pPr>
          <a:r>
            <a:rPr lang="nb-NO" sz="1000" b="0" i="0" u="none" strike="noStrike" baseline="0">
              <a:solidFill>
                <a:srgbClr val="000000"/>
              </a:solidFill>
              <a:latin typeface="MS Sans Serif"/>
            </a:rPr>
            <a:t>  e) skjermet boenhet for senil demente</a:t>
          </a:r>
        </a:p>
        <a:p>
          <a:pPr algn="l" rtl="0">
            <a:defRPr sz="1000"/>
          </a:pPr>
          <a:r>
            <a:rPr lang="nb-NO" sz="1000" b="0" i="0" u="none" strike="noStrike" baseline="0">
              <a:solidFill>
                <a:srgbClr val="000000"/>
              </a:solidFill>
              <a:latin typeface="MS Sans Serif"/>
            </a:rPr>
            <a:t>  f) selvstendig boenhet for barn / ungdom</a:t>
          </a:r>
        </a:p>
        <a:p>
          <a:pPr algn="l" rtl="0">
            <a:defRPr sz="1000"/>
          </a:pPr>
          <a:r>
            <a:rPr lang="nb-NO" sz="1000" b="0" i="0" u="none" strike="noStrike" baseline="0">
              <a:solidFill>
                <a:srgbClr val="000000"/>
              </a:solidFill>
              <a:latin typeface="MS Sans Serif"/>
            </a:rPr>
            <a:t>  g) dagopphold</a:t>
          </a:r>
        </a:p>
        <a:p>
          <a:pPr algn="l" rtl="0">
            <a:defRPr sz="1000"/>
          </a:pPr>
          <a:r>
            <a:rPr lang="nb-NO" sz="1000" b="0" i="0" u="none" strike="noStrike" baseline="0">
              <a:solidFill>
                <a:srgbClr val="000000"/>
              </a:solidFill>
              <a:latin typeface="MS Sans Serif"/>
            </a:rPr>
            <a:t>  h) nattopphold</a:t>
          </a:r>
        </a:p>
        <a:p>
          <a:pPr algn="l" rtl="0">
            <a:defRPr sz="1000"/>
          </a:pPr>
          <a:r>
            <a:rPr lang="nb-NO" sz="1000" b="0" i="0" u="none" strike="noStrike" baseline="0">
              <a:solidFill>
                <a:srgbClr val="000000"/>
              </a:solidFill>
              <a:latin typeface="MS Sans Serif"/>
            </a:rPr>
            <a:t>  i) terminalpleie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I tilknytning til oppholdet skal det være organisert legetjenesteste, fysioterapitjeneste og sykepleiertjeneste i samarbeid med andre deler av den kommunale helse- og sosialtjenesten. </a:t>
          </a:r>
        </a:p>
        <a:p>
          <a:pPr algn="l" rtl="0">
            <a:defRPr sz="1000"/>
          </a:pPr>
          <a:r>
            <a:rPr lang="nb-NO" sz="1000" b="0" i="0" u="none" strike="noStrike" baseline="0">
              <a:solidFill>
                <a:srgbClr val="000000"/>
              </a:solidFill>
              <a:latin typeface="MS Sans Serif"/>
            </a:rPr>
            <a:t>Helsetilsynet i Oslo fører tilsyn.</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Bolig med heldøgns omsorgstjeneste, hjemlet i sosialtjenesteloven: </a:t>
          </a:r>
        </a:p>
        <a:p>
          <a:pPr algn="l" rtl="0">
            <a:defRPr sz="1000"/>
          </a:pPr>
          <a:r>
            <a:rPr lang="nb-NO" sz="1000" b="0" i="0" u="none" strike="noStrike" baseline="0">
              <a:solidFill>
                <a:srgbClr val="000000"/>
              </a:solidFill>
              <a:latin typeface="MS Sans Serif"/>
            </a:rPr>
            <a:t>&gt;  Aldershjem</a:t>
          </a:r>
        </a:p>
        <a:p>
          <a:pPr algn="l" rtl="0">
            <a:defRPr sz="1000"/>
          </a:pPr>
          <a:r>
            <a:rPr lang="nb-NO" sz="1000" b="0" i="0" u="none" strike="noStrike" baseline="0">
              <a:solidFill>
                <a:srgbClr val="000000"/>
              </a:solidFill>
              <a:latin typeface="MS Sans Serif"/>
            </a:rPr>
            <a:t>&gt; Bolig for barn og unge under 18 år som bor utenfor foreldrehjemmet som følge av behov for særlig omsorg </a:t>
          </a:r>
        </a:p>
        <a:p>
          <a:pPr algn="l" rtl="0">
            <a:defRPr sz="1000"/>
          </a:pPr>
          <a:r>
            <a:rPr lang="nb-NO" sz="1000" b="0" i="0" u="none" strike="noStrike" baseline="0">
              <a:solidFill>
                <a:srgbClr val="000000"/>
              </a:solidFill>
              <a:latin typeface="MS Sans Serif"/>
            </a:rPr>
            <a:t>&gt; Privat forpleining (brukes i begrenset grad)</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Tilbudet omfatter både bolig og omsorgstjenester. Omsorgstjenesten skal være tilgjengelig hele døgnet. Ut over dette er det ingen definerte oppgaver og heller ikke spesifiserte krav til personell, utstyr eller bygningsmessig utforming. Fylkesmannen fører tilsyn.</a:t>
          </a:r>
        </a:p>
        <a:p>
          <a:pPr algn="l" rtl="0">
            <a:defRPr sz="1000"/>
          </a:pPr>
          <a:endParaRPr lang="nb-NO" sz="1000" b="0" i="0" u="none" strike="noStrike" baseline="0">
            <a:solidFill>
              <a:srgbClr val="000000"/>
            </a:solidFill>
            <a:latin typeface="MS Sans Serif"/>
          </a:endParaRPr>
        </a:p>
        <a:p>
          <a:pPr algn="l" rtl="0">
            <a:defRPr sz="1000"/>
          </a:pPr>
          <a:r>
            <a:rPr lang="nb-NO" sz="1000" b="1" i="0" u="none" strike="noStrike" baseline="0">
              <a:solidFill>
                <a:srgbClr val="0000FF"/>
              </a:solidFill>
              <a:latin typeface="MS Sans Serif"/>
            </a:rPr>
            <a:t>Definisjoner på ulike </a:t>
          </a:r>
          <a:r>
            <a:rPr lang="nb-NO" sz="1000" b="1" i="1" u="sng" strike="noStrike" baseline="0">
              <a:solidFill>
                <a:srgbClr val="0000FF"/>
              </a:solidFill>
              <a:latin typeface="MS Sans Serif"/>
            </a:rPr>
            <a:t>botilbud</a:t>
          </a:r>
          <a:r>
            <a:rPr lang="nb-NO" sz="1000" b="1" i="0" u="none" strike="noStrike" baseline="0">
              <a:solidFill>
                <a:srgbClr val="0000FF"/>
              </a:solidFill>
              <a:latin typeface="MS Sans Serif"/>
            </a:rPr>
            <a:t> for eldre og funksjonshemmede:</a:t>
          </a: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a typeface="+mn-ea"/>
            <a:cs typeface="+mn-cs"/>
          </a:endParaRPr>
        </a:p>
        <a:p>
          <a:pPr algn="l" rtl="0">
            <a:defRPr sz="1000"/>
          </a:pPr>
          <a:r>
            <a:rPr lang="nb-NO" sz="1000" b="0" i="0" u="none" strike="noStrike" baseline="0">
              <a:solidFill>
                <a:srgbClr val="000000"/>
              </a:solidFill>
              <a:latin typeface="MS Sans Serif"/>
            </a:rPr>
            <a:t>Uhjemlede boliger  er boliger som ikke hjemlet i </a:t>
          </a:r>
          <a:r>
            <a:rPr lang="nb-NO" sz="1000" b="0" i="0" baseline="0">
              <a:latin typeface="+mn-lt"/>
              <a:ea typeface="+mn-ea"/>
              <a:cs typeface="+mn-cs"/>
            </a:rPr>
            <a:t>helse- og omsorgstjenesteloven</a:t>
          </a:r>
          <a:r>
            <a:rPr lang="nb-NO" sz="1000" b="0" i="0" u="none" strike="noStrike" baseline="0">
              <a:solidFill>
                <a:srgbClr val="000000"/>
              </a:solidFill>
              <a:latin typeface="MS Sans Serif"/>
            </a:rPr>
            <a:t>.</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Omsorgsboliger: Boliger som fyller Husbankens krav til utforming for å få tilskudd til denne typen bolig. (Enkeltleiligheter kan i enkelte tilfeller hjemles i lov om sosiale tjenester eller lov om helsetjenester i kommunene, og vil da bli karakterisert som sykehjem eller bolig med heldøgns omsorg og pleie).</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Tilrettelagte boliger: Omsorgsboliger og andre boliger som er fysisk tilpasset orienterings- og bevegelseshemmede. Den er tilrettelagt slik at beboerne skal kunne motta heldøgns omsorg og pleie ved behov.</a:t>
          </a:r>
        </a:p>
        <a:p>
          <a:pPr algn="l" rtl="0">
            <a:defRPr sz="1000"/>
          </a:pPr>
          <a:endParaRPr lang="nb-NO" sz="1000" b="0" i="0" u="none" strike="noStrike" baseline="0">
            <a:solidFill>
              <a:srgbClr val="000000"/>
            </a:solidFill>
            <a:latin typeface="MS Sans Serif"/>
          </a:endParaRPr>
        </a:p>
        <a:p>
          <a:pPr algn="l" rtl="0">
            <a:defRPr sz="1000"/>
          </a:pPr>
          <a:r>
            <a:rPr lang="nb-NO" sz="1000" b="0" i="0" u="none" strike="noStrike" baseline="0">
              <a:solidFill>
                <a:srgbClr val="000000"/>
              </a:solidFill>
              <a:latin typeface="MS Sans Serif"/>
            </a:rPr>
            <a:t>Trygdeboliger/serviceboliger: Boliger som tilbys trygdede personer som har dårlig bostandard. Boligene er ofte ikke spesielt tilrettelagte for funksjonshemmede, annet enn at de har heis. De fleste trygdeboligene i Oslo er små (ett- eller toroms). Dette er et botilbud som er på vei ut.</a:t>
          </a: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a:p>
          <a:pPr algn="l" rtl="0">
            <a:defRPr sz="1000"/>
          </a:pPr>
          <a:endParaRPr lang="nb-NO" sz="1000" b="0" i="0" u="none" strike="noStrike" baseline="0">
            <a:solidFill>
              <a:srgbClr val="000000"/>
            </a:solidFill>
            <a:latin typeface="MS Sans Serif"/>
          </a:endParaRPr>
        </a:p>
      </xdr:txBody>
    </xdr:sp>
    <xdr:clientData/>
  </xdr:twoCellAnchor>
  <xdr:twoCellAnchor>
    <xdr:from>
      <xdr:col>7</xdr:col>
      <xdr:colOff>19050</xdr:colOff>
      <xdr:row>1141</xdr:row>
      <xdr:rowOff>38100</xdr:rowOff>
    </xdr:from>
    <xdr:to>
      <xdr:col>12</xdr:col>
      <xdr:colOff>0</xdr:colOff>
      <xdr:row>1144</xdr:row>
      <xdr:rowOff>104775</xdr:rowOff>
    </xdr:to>
    <xdr:sp macro="" textlink="">
      <xdr:nvSpPr>
        <xdr:cNvPr id="38954" name="AutoShape 2090"/>
        <xdr:cNvSpPr>
          <a:spLocks noChangeArrowheads="1"/>
        </xdr:cNvSpPr>
      </xdr:nvSpPr>
      <xdr:spPr bwMode="auto">
        <a:xfrm>
          <a:off x="4924425" y="199367775"/>
          <a:ext cx="2905125" cy="552450"/>
        </a:xfrm>
        <a:prstGeom prst="roundRect">
          <a:avLst>
            <a:gd name="adj" fmla="val 16667"/>
          </a:avLst>
        </a:prstGeom>
        <a:solidFill>
          <a:srgbClr val="CCFFFF"/>
        </a:solidFill>
        <a:ln w="9525">
          <a:solidFill>
            <a:srgbClr val="000000"/>
          </a:solidFill>
          <a:round/>
          <a:headEnd/>
          <a:tailEnd/>
        </a:ln>
        <a:effectLst/>
      </xdr:spPr>
      <xdr:txBody>
        <a:bodyPr vertOverflow="clip" wrap="square" lIns="27432" tIns="22860" rIns="0" bIns="0" anchor="t" upright="1"/>
        <a:lstStyle/>
        <a:p>
          <a:pPr algn="l" rtl="0">
            <a:defRPr sz="1000"/>
          </a:pPr>
          <a:r>
            <a:rPr lang="nb-NO" sz="1000" b="1" i="0" u="none" strike="noStrike" baseline="0">
              <a:solidFill>
                <a:srgbClr val="000000"/>
              </a:solidFill>
              <a:latin typeface="MS Sans Serif"/>
            </a:rPr>
            <a:t>Omfatter velferdstiltak spesielt rettet mot</a:t>
          </a:r>
        </a:p>
        <a:p>
          <a:pPr algn="l" rtl="0">
            <a:defRPr sz="1000"/>
          </a:pPr>
          <a:r>
            <a:rPr lang="nb-NO" sz="1000" b="1" i="0" u="none" strike="noStrike" baseline="0">
              <a:solidFill>
                <a:srgbClr val="000000"/>
              </a:solidFill>
              <a:latin typeface="MS Sans Serif"/>
            </a:rPr>
            <a:t> eldre og   funksjonshemmede,  først og fremst aktiviseringstilbud.</a:t>
          </a:r>
        </a:p>
      </xdr:txBody>
    </xdr:sp>
    <xdr:clientData/>
  </xdr:twoCellAnchor>
  <xdr:twoCellAnchor>
    <xdr:from>
      <xdr:col>1</xdr:col>
      <xdr:colOff>1066800</xdr:colOff>
      <xdr:row>440</xdr:row>
      <xdr:rowOff>66675</xdr:rowOff>
    </xdr:from>
    <xdr:to>
      <xdr:col>1</xdr:col>
      <xdr:colOff>1695450</xdr:colOff>
      <xdr:row>449</xdr:row>
      <xdr:rowOff>57150</xdr:rowOff>
    </xdr:to>
    <xdr:sp macro="" textlink="">
      <xdr:nvSpPr>
        <xdr:cNvPr id="38974" name="AutoShape 2110"/>
        <xdr:cNvSpPr>
          <a:spLocks noChangeArrowheads="1"/>
        </xdr:cNvSpPr>
      </xdr:nvSpPr>
      <xdr:spPr bwMode="auto">
        <a:xfrm>
          <a:off x="1066800" y="66675000"/>
          <a:ext cx="628650" cy="0"/>
        </a:xfrm>
        <a:prstGeom prst="roundRect">
          <a:avLst>
            <a:gd name="adj" fmla="val 16667"/>
          </a:avLst>
        </a:prstGeom>
        <a:solidFill>
          <a:srgbClr val="FFFF00"/>
        </a:solidFill>
        <a:ln w="9525">
          <a:solidFill>
            <a:srgbClr val="000000"/>
          </a:solidFill>
          <a:round/>
          <a:headEnd/>
          <a:tailEnd/>
        </a:ln>
        <a:effectLst/>
      </xdr:spPr>
      <xdr:txBody>
        <a:bodyPr vertOverflow="clip" wrap="square" lIns="27432" tIns="22860" rIns="27432" bIns="0" anchor="t" upright="1"/>
        <a:lstStyle/>
        <a:p>
          <a:pPr algn="ctr" rtl="0">
            <a:defRPr sz="1000"/>
          </a:pPr>
          <a:r>
            <a:rPr lang="nb-NO" sz="1000" b="0" i="0" u="none" strike="noStrike" baseline="0">
              <a:solidFill>
                <a:srgbClr val="000000"/>
              </a:solidFill>
              <a:latin typeface="MS Sans Serif"/>
            </a:rPr>
            <a:t>NB!! </a:t>
          </a:r>
        </a:p>
        <a:p>
          <a:pPr algn="ctr" rtl="0">
            <a:defRPr sz="1000"/>
          </a:pPr>
          <a:r>
            <a:rPr lang="nb-NO" sz="1000" b="0" i="0" u="none" strike="noStrike" baseline="0">
              <a:solidFill>
                <a:srgbClr val="000000"/>
              </a:solidFill>
              <a:latin typeface="MS Sans Serif"/>
            </a:rPr>
            <a:t>Husk at bydelen ikke kjøper plasser av seg selv!</a:t>
          </a:r>
        </a:p>
      </xdr:txBody>
    </xdr:sp>
    <xdr:clientData/>
  </xdr:twoCellAnchor>
  <xdr:twoCellAnchor>
    <xdr:from>
      <xdr:col>1</xdr:col>
      <xdr:colOff>0</xdr:colOff>
      <xdr:row>1268</xdr:row>
      <xdr:rowOff>0</xdr:rowOff>
    </xdr:from>
    <xdr:to>
      <xdr:col>10</xdr:col>
      <xdr:colOff>466725</xdr:colOff>
      <xdr:row>1271</xdr:row>
      <xdr:rowOff>114300</xdr:rowOff>
    </xdr:to>
    <xdr:sp macro="" textlink="">
      <xdr:nvSpPr>
        <xdr:cNvPr id="39158" name="Tekst 38"/>
        <xdr:cNvSpPr txBox="1">
          <a:spLocks noChangeArrowheads="1"/>
        </xdr:cNvSpPr>
      </xdr:nvSpPr>
      <xdr:spPr bwMode="auto">
        <a:xfrm>
          <a:off x="0" y="167049450"/>
          <a:ext cx="6515100" cy="514350"/>
        </a:xfrm>
        <a:prstGeom prst="rect">
          <a:avLst/>
        </a:prstGeom>
        <a:solidFill>
          <a:srgbClr val="FFFF99"/>
        </a:solidFill>
        <a:ln w="9525">
          <a:solidFill>
            <a:srgbClr val="000000"/>
          </a:solidFill>
          <a:miter lim="800000"/>
          <a:headEnd/>
          <a:tailEnd/>
        </a:ln>
      </xdr:spPr>
      <xdr:txBody>
        <a:bodyPr vertOverflow="clip" wrap="square" lIns="36576" tIns="32004" rIns="36576" bIns="0" anchor="t" upright="1"/>
        <a:lstStyle/>
        <a:p>
          <a:pPr algn="ctr" rtl="0">
            <a:defRPr sz="1000"/>
          </a:pPr>
          <a:r>
            <a:rPr lang="nb-NO" sz="1400" b="1" i="0" u="none" strike="noStrike" baseline="0">
              <a:solidFill>
                <a:srgbClr val="000000"/>
              </a:solidFill>
              <a:latin typeface="Times New Roman"/>
              <a:cs typeface="Times New Roman"/>
            </a:rPr>
            <a:t>I gule felter er det innlagt formler eller verdier som er overført fra andre tabeller.  Det skal ikke legges inn tall her.     </a:t>
          </a:r>
        </a:p>
      </xdr:txBody>
    </xdr:sp>
    <xdr:clientData/>
  </xdr:twoCellAnchor>
  <xdr:twoCellAnchor>
    <xdr:from>
      <xdr:col>1</xdr:col>
      <xdr:colOff>438150</xdr:colOff>
      <xdr:row>1252</xdr:row>
      <xdr:rowOff>85725</xdr:rowOff>
    </xdr:from>
    <xdr:to>
      <xdr:col>10</xdr:col>
      <xdr:colOff>57150</xdr:colOff>
      <xdr:row>1267</xdr:row>
      <xdr:rowOff>9525</xdr:rowOff>
    </xdr:to>
    <xdr:sp macro="" textlink="">
      <xdr:nvSpPr>
        <xdr:cNvPr id="39159" name="AutoShape 2295"/>
        <xdr:cNvSpPr>
          <a:spLocks noChangeArrowheads="1"/>
        </xdr:cNvSpPr>
      </xdr:nvSpPr>
      <xdr:spPr bwMode="auto">
        <a:xfrm>
          <a:off x="438150" y="164868225"/>
          <a:ext cx="5667375" cy="2057400"/>
        </a:xfrm>
        <a:prstGeom prst="roundRect">
          <a:avLst>
            <a:gd name="adj" fmla="val 16667"/>
          </a:avLst>
        </a:prstGeom>
        <a:solidFill>
          <a:srgbClr val="FFFFCC">
            <a:alpha val="50000"/>
          </a:srgbClr>
        </a:solidFill>
        <a:ln w="9525">
          <a:solidFill>
            <a:srgbClr val="000000"/>
          </a:solidFill>
          <a:round/>
          <a:headEnd/>
          <a:tailEnd/>
        </a:ln>
        <a:effectLst/>
      </xdr:spPr>
      <xdr:txBody>
        <a:bodyPr vertOverflow="clip" wrap="square" lIns="36576" tIns="27432" rIns="36576" bIns="0" anchor="t" upright="1"/>
        <a:lstStyle/>
        <a:p>
          <a:pPr algn="ctr" rtl="0">
            <a:defRPr sz="1000"/>
          </a:pPr>
          <a:r>
            <a:rPr lang="nb-NO" sz="1200" b="1" i="0" u="none" strike="noStrike" baseline="0">
              <a:solidFill>
                <a:srgbClr val="000000"/>
              </a:solidFill>
              <a:latin typeface="MS Sans Serif"/>
            </a:rPr>
            <a:t>De etterfølgende tabeller omfatter obligatoriske måltall som det skal rapporteres på.  </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Prognoser for årsresultatet skal være reelle.</a:t>
          </a:r>
        </a:p>
        <a:p>
          <a:pPr algn="ctr" rtl="0">
            <a:defRPr sz="1000"/>
          </a:pPr>
          <a:endParaRPr lang="nb-NO" sz="1200" b="1" i="0" u="none" strike="noStrike" baseline="0">
            <a:solidFill>
              <a:srgbClr val="000000"/>
            </a:solidFill>
            <a:latin typeface="MS Sans Serif"/>
          </a:endParaRPr>
        </a:p>
        <a:p>
          <a:pPr algn="ctr" rtl="0">
            <a:defRPr sz="1000"/>
          </a:pPr>
          <a:r>
            <a:rPr lang="nb-NO" sz="1200" b="1" i="0" u="none" strike="noStrike" baseline="0">
              <a:solidFill>
                <a:srgbClr val="000000"/>
              </a:solidFill>
              <a:latin typeface="MS Sans Serif"/>
            </a:rPr>
            <a:t>Dersom årsprognosen medfører avvik i forhold til de måltall som  bydelsutvalget har vedtatt sammen med  årsbudsjett (fordelingen av dok. 3 -rammen),  </a:t>
          </a:r>
          <a:r>
            <a:rPr lang="nb-NO" sz="1350" b="1" i="0" u="sng" strike="noStrike" baseline="0">
              <a:solidFill>
                <a:srgbClr val="000000"/>
              </a:solidFill>
              <a:latin typeface="MS Sans Serif"/>
            </a:rPr>
            <a:t>må dette kommenteres under respektive tabell.</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5</xdr:row>
      <xdr:rowOff>0</xdr:rowOff>
    </xdr:from>
    <xdr:to>
      <xdr:col>0</xdr:col>
      <xdr:colOff>76200</xdr:colOff>
      <xdr:row>5</xdr:row>
      <xdr:rowOff>200025</xdr:rowOff>
    </xdr:to>
    <xdr:sp macro="" textlink="">
      <xdr:nvSpPr>
        <xdr:cNvPr id="52225" name="Text Box 1"/>
        <xdr:cNvSpPr txBox="1">
          <a:spLocks noChangeArrowheads="1"/>
        </xdr:cNvSpPr>
      </xdr:nvSpPr>
      <xdr:spPr bwMode="auto">
        <a:xfrm>
          <a:off x="0" y="809625"/>
          <a:ext cx="76200" cy="20002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76200</xdr:colOff>
      <xdr:row>27</xdr:row>
      <xdr:rowOff>38100</xdr:rowOff>
    </xdr:to>
    <xdr:sp macro="" textlink="">
      <xdr:nvSpPr>
        <xdr:cNvPr id="52226" name="Text Box 2"/>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76200</xdr:colOff>
      <xdr:row>27</xdr:row>
      <xdr:rowOff>38100</xdr:rowOff>
    </xdr:to>
    <xdr:sp macro="" textlink="">
      <xdr:nvSpPr>
        <xdr:cNvPr id="52227" name="Text Box 3"/>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twoCellAnchor editAs="oneCell">
    <xdr:from>
      <xdr:col>0</xdr:col>
      <xdr:colOff>0</xdr:colOff>
      <xdr:row>26</xdr:row>
      <xdr:rowOff>0</xdr:rowOff>
    </xdr:from>
    <xdr:to>
      <xdr:col>0</xdr:col>
      <xdr:colOff>76200</xdr:colOff>
      <xdr:row>27</xdr:row>
      <xdr:rowOff>38100</xdr:rowOff>
    </xdr:to>
    <xdr:sp macro="" textlink="">
      <xdr:nvSpPr>
        <xdr:cNvPr id="52228" name="Text Box 4"/>
        <xdr:cNvSpPr txBox="1">
          <a:spLocks noChangeArrowheads="1"/>
        </xdr:cNvSpPr>
      </xdr:nvSpPr>
      <xdr:spPr bwMode="auto">
        <a:xfrm>
          <a:off x="0" y="4610100"/>
          <a:ext cx="76200" cy="200025"/>
        </a:xfrm>
        <a:prstGeom prst="rect">
          <a:avLst/>
        </a:prstGeom>
        <a:noFill/>
        <a:ln w="9525">
          <a:noFill/>
          <a:miter lim="800000"/>
          <a:headEnd/>
          <a:tailEnd/>
        </a:ln>
      </xdr:spPr>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ronny.jenserud@bal.oslo.kommune.no"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www.utviklings-og-kompetanseetaten.oslo.kommune.no/oslostatistikken/folkemengde/" TargetMode="External"/><Relationship Id="rId1" Type="http://schemas.openxmlformats.org/officeDocument/2006/relationships/hyperlink" Target="http://www.utviklings-og-kompetanseetaten.oslo.kommune.no/oslostatistikken/befolkning/folkemengde/article160833-41861.html" TargetMode="External"/><Relationship Id="rId4"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1" filterMode="1">
    <pageSetUpPr fitToPage="1"/>
  </sheetPr>
  <dimension ref="A2:IN1350"/>
  <sheetViews>
    <sheetView tabSelected="1" view="pageBreakPreview" topLeftCell="B1" zoomScaleNormal="100" zoomScaleSheetLayoutView="100" workbookViewId="0">
      <selection activeCell="B1" sqref="B1"/>
    </sheetView>
  </sheetViews>
  <sheetFormatPr baseColWidth="10" defaultColWidth="9.109375" defaultRowHeight="10.5" customHeight="1"/>
  <cols>
    <col min="1" max="1" width="5.109375" style="238" hidden="1" customWidth="1"/>
    <col min="2" max="2" width="27.109375" style="10" customWidth="1"/>
    <col min="3" max="3" width="7.6640625" style="10" customWidth="1"/>
    <col min="4" max="6" width="8.5546875" style="10" customWidth="1"/>
    <col min="7" max="7" width="8.44140625" style="10" customWidth="1"/>
    <col min="8" max="8" width="9" style="10" customWidth="1"/>
    <col min="9" max="11" width="8.5546875" style="10" customWidth="1"/>
    <col min="12" max="16384" width="9.109375" style="10"/>
  </cols>
  <sheetData>
    <row r="2" spans="2:12" ht="10.5" customHeight="1">
      <c r="B2" s="563"/>
    </row>
    <row r="16" spans="2:12" ht="33.75" customHeight="1">
      <c r="B16" s="915" t="s">
        <v>670</v>
      </c>
      <c r="C16" s="915"/>
      <c r="D16" s="915"/>
      <c r="E16" s="915"/>
      <c r="F16" s="915"/>
      <c r="G16" s="915"/>
      <c r="H16" s="915"/>
      <c r="I16" s="915"/>
      <c r="J16" s="915"/>
      <c r="K16" s="915"/>
      <c r="L16" s="308"/>
    </row>
    <row r="17" spans="2:12" ht="24.6">
      <c r="B17" s="916" t="s">
        <v>943</v>
      </c>
      <c r="C17" s="916"/>
      <c r="D17" s="916"/>
      <c r="E17" s="916"/>
      <c r="F17" s="916"/>
      <c r="G17" s="916"/>
      <c r="H17" s="916"/>
      <c r="I17" s="916"/>
      <c r="J17" s="916"/>
      <c r="K17" s="916"/>
      <c r="L17" s="308"/>
    </row>
    <row r="18" spans="2:12" ht="24.6">
      <c r="B18" s="916">
        <v>2013</v>
      </c>
      <c r="C18" s="916"/>
      <c r="D18" s="916"/>
      <c r="E18" s="916"/>
      <c r="F18" s="916"/>
      <c r="G18" s="916"/>
      <c r="H18" s="916"/>
      <c r="I18" s="916"/>
      <c r="J18" s="916"/>
      <c r="K18" s="916"/>
      <c r="L18" s="308"/>
    </row>
    <row r="19" spans="2:12" ht="18" customHeight="1">
      <c r="B19" s="5"/>
      <c r="C19" s="5"/>
      <c r="D19" s="5"/>
      <c r="E19" s="5"/>
      <c r="F19" s="5"/>
      <c r="G19" s="5"/>
      <c r="H19" s="550"/>
      <c r="I19" s="550"/>
      <c r="J19" s="550"/>
      <c r="K19" s="4"/>
      <c r="L19" s="308"/>
    </row>
    <row r="20" spans="2:12" ht="20.399999999999999">
      <c r="B20" s="921"/>
      <c r="C20" s="921"/>
      <c r="D20" s="921"/>
      <c r="E20" s="921"/>
      <c r="F20" s="921"/>
      <c r="G20" s="921"/>
      <c r="H20" s="921"/>
      <c r="I20" s="921"/>
      <c r="J20" s="921"/>
      <c r="K20" s="921"/>
      <c r="L20" s="308"/>
    </row>
    <row r="21" spans="2:12" ht="18" customHeight="1">
      <c r="B21" s="551"/>
      <c r="C21" s="551"/>
      <c r="D21" s="551"/>
      <c r="E21" s="551"/>
      <c r="F21" s="551"/>
      <c r="G21" s="551"/>
      <c r="H21" s="551"/>
      <c r="I21" s="551"/>
      <c r="J21" s="551"/>
      <c r="K21" s="551"/>
      <c r="L21" s="308"/>
    </row>
    <row r="22" spans="2:12" ht="22.5" customHeight="1">
      <c r="B22" s="310"/>
      <c r="C22" s="309"/>
      <c r="D22" s="309"/>
      <c r="E22" s="309"/>
      <c r="F22" s="309"/>
      <c r="G22" s="309"/>
      <c r="H22" s="309"/>
      <c r="I22" s="309"/>
      <c r="J22" s="309"/>
      <c r="K22" s="309"/>
      <c r="L22" s="308"/>
    </row>
    <row r="23" spans="2:12" ht="18" customHeight="1">
      <c r="B23" s="232"/>
      <c r="C23" s="232"/>
      <c r="D23" s="232"/>
      <c r="E23" s="232"/>
      <c r="F23" s="232"/>
      <c r="G23" s="232"/>
      <c r="H23" s="308"/>
      <c r="I23" s="308"/>
      <c r="J23" s="308"/>
      <c r="K23" s="284"/>
      <c r="L23" s="308"/>
    </row>
    <row r="24" spans="2:12" ht="18" customHeight="1">
      <c r="B24" s="232"/>
      <c r="C24" s="232"/>
      <c r="D24" s="232"/>
      <c r="E24" s="232"/>
      <c r="F24" s="232"/>
      <c r="G24" s="232"/>
      <c r="H24" s="308"/>
      <c r="I24" s="308"/>
      <c r="J24" s="308"/>
      <c r="K24" s="284"/>
      <c r="L24" s="308"/>
    </row>
    <row r="25" spans="2:12" ht="18" customHeight="1">
      <c r="B25" s="232"/>
      <c r="C25" s="232"/>
      <c r="D25" s="232"/>
      <c r="E25" s="232"/>
      <c r="F25" s="232"/>
      <c r="G25" s="232"/>
      <c r="H25" s="308"/>
      <c r="I25" s="308"/>
      <c r="J25" s="308"/>
      <c r="K25" s="284"/>
      <c r="L25" s="308"/>
    </row>
    <row r="26" spans="2:12" ht="18" customHeight="1">
      <c r="B26" s="232"/>
      <c r="C26" s="232"/>
      <c r="D26" s="232"/>
      <c r="E26" s="232"/>
      <c r="F26" s="232"/>
      <c r="G26" s="232"/>
      <c r="H26" s="308"/>
      <c r="I26" s="308"/>
      <c r="J26" s="308"/>
      <c r="K26" s="284"/>
      <c r="L26" s="308"/>
    </row>
    <row r="27" spans="2:12" ht="18" customHeight="1">
      <c r="B27" s="232"/>
      <c r="C27" s="232"/>
      <c r="D27" s="232"/>
      <c r="E27" s="232"/>
      <c r="F27" s="232"/>
      <c r="G27" s="232"/>
      <c r="H27" s="308"/>
      <c r="I27" s="308"/>
      <c r="J27" s="308"/>
      <c r="K27" s="284"/>
      <c r="L27" s="308"/>
    </row>
    <row r="28" spans="2:12" ht="18" customHeight="1">
      <c r="B28" s="232"/>
      <c r="C28" s="232"/>
      <c r="D28" s="232"/>
      <c r="E28" s="232"/>
      <c r="F28" s="232"/>
      <c r="G28" s="232"/>
      <c r="H28" s="308"/>
      <c r="I28" s="308"/>
      <c r="J28" s="308"/>
      <c r="K28" s="284"/>
      <c r="L28" s="308"/>
    </row>
    <row r="29" spans="2:12" ht="18" customHeight="1">
      <c r="B29" s="232"/>
      <c r="C29" s="232"/>
      <c r="D29" s="232"/>
      <c r="E29" s="232"/>
      <c r="F29" s="232"/>
      <c r="G29" s="232"/>
      <c r="H29" s="308"/>
      <c r="I29" s="308"/>
      <c r="J29" s="308"/>
      <c r="K29" s="284"/>
      <c r="L29" s="308"/>
    </row>
    <row r="30" spans="2:12" ht="18" customHeight="1">
      <c r="B30" s="232"/>
      <c r="C30" s="232"/>
      <c r="D30" s="232"/>
      <c r="E30" s="232"/>
      <c r="F30" s="232"/>
      <c r="G30" s="232"/>
      <c r="H30" s="308"/>
      <c r="I30" s="308"/>
      <c r="J30" s="308"/>
      <c r="K30" s="284"/>
      <c r="L30" s="308"/>
    </row>
    <row r="31" spans="2:12" ht="10.5" customHeight="1">
      <c r="B31" s="232"/>
      <c r="C31" s="232"/>
      <c r="D31" s="232"/>
      <c r="E31" s="232"/>
      <c r="F31" s="232"/>
      <c r="G31" s="232"/>
      <c r="H31" s="308"/>
      <c r="I31" s="308"/>
      <c r="J31" s="308"/>
      <c r="K31" s="284"/>
      <c r="L31" s="308"/>
    </row>
    <row r="32" spans="2:12" ht="20.25" customHeight="1">
      <c r="B32" s="18" t="s">
        <v>320</v>
      </c>
      <c r="C32" s="21"/>
      <c r="D32" s="21" t="s">
        <v>321</v>
      </c>
      <c r="E32" s="21"/>
      <c r="F32" s="21"/>
      <c r="G32" s="20"/>
      <c r="H32" s="18" t="s">
        <v>319</v>
      </c>
      <c r="I32" s="21">
        <v>12</v>
      </c>
      <c r="J32" s="311"/>
      <c r="K32" s="311"/>
      <c r="L32" s="102"/>
    </row>
    <row r="33" spans="2:12" ht="26.25" customHeight="1">
      <c r="B33" s="19" t="s">
        <v>316</v>
      </c>
      <c r="C33" s="20" t="s">
        <v>322</v>
      </c>
      <c r="D33" s="20"/>
      <c r="E33" s="20"/>
      <c r="F33" s="20"/>
      <c r="G33" s="20"/>
      <c r="H33" s="18" t="s">
        <v>317</v>
      </c>
      <c r="I33" s="922" t="s">
        <v>318</v>
      </c>
      <c r="J33" s="922"/>
      <c r="K33" s="102"/>
      <c r="L33" s="102"/>
    </row>
    <row r="34" spans="2:12" ht="25.5" customHeight="1">
      <c r="B34" s="20"/>
      <c r="C34" s="900"/>
      <c r="D34" s="553"/>
      <c r="E34" s="553"/>
      <c r="F34" s="553"/>
      <c r="G34" s="553"/>
      <c r="H34" s="554"/>
      <c r="I34" s="22"/>
      <c r="J34" s="102"/>
      <c r="K34" s="102"/>
      <c r="L34" s="102"/>
    </row>
    <row r="35" spans="2:12" ht="12" customHeight="1">
      <c r="B35" s="20"/>
      <c r="C35" s="189"/>
      <c r="D35" s="189"/>
      <c r="E35" s="189"/>
      <c r="F35" s="189"/>
      <c r="G35" s="189"/>
      <c r="H35" s="18"/>
      <c r="I35" s="22"/>
      <c r="J35" s="102"/>
      <c r="K35" s="102"/>
      <c r="L35" s="102"/>
    </row>
    <row r="36" spans="2:12" ht="21" customHeight="1">
      <c r="B36" s="18" t="s">
        <v>128</v>
      </c>
      <c r="C36" s="761" t="s">
        <v>315</v>
      </c>
      <c r="D36" s="21"/>
      <c r="E36" s="21"/>
      <c r="F36" s="21"/>
      <c r="G36" s="189"/>
      <c r="H36" s="554"/>
      <c r="I36" s="22"/>
      <c r="J36" s="102"/>
      <c r="K36" s="102"/>
      <c r="L36" s="102"/>
    </row>
    <row r="37" spans="2:12" ht="12" customHeight="1">
      <c r="C37" s="232"/>
      <c r="D37" s="232"/>
      <c r="E37" s="232"/>
      <c r="F37" s="232"/>
      <c r="G37" s="232"/>
      <c r="H37" s="41"/>
      <c r="I37" s="102"/>
      <c r="J37" s="102"/>
      <c r="K37" s="102"/>
      <c r="L37" s="102"/>
    </row>
    <row r="38" spans="2:12" ht="12" customHeight="1">
      <c r="C38" s="232"/>
      <c r="D38" s="232"/>
      <c r="E38" s="232"/>
      <c r="F38" s="232"/>
      <c r="G38" s="232"/>
      <c r="H38" s="41"/>
      <c r="I38" s="102"/>
      <c r="J38" s="102"/>
      <c r="K38" s="102"/>
      <c r="L38" s="102"/>
    </row>
    <row r="39" spans="2:12" ht="12" customHeight="1">
      <c r="C39" s="232"/>
      <c r="D39" s="232"/>
      <c r="E39" s="232"/>
      <c r="F39" s="232"/>
      <c r="G39" s="232"/>
      <c r="H39" s="41"/>
      <c r="I39" s="102"/>
      <c r="J39" s="102"/>
      <c r="K39" s="102"/>
      <c r="L39" s="102"/>
    </row>
    <row r="40" spans="2:12" ht="12" customHeight="1"/>
    <row r="41" spans="2:12" ht="12" customHeight="1"/>
    <row r="42" spans="2:12" ht="12" customHeight="1"/>
    <row r="43" spans="2:12" ht="12" customHeight="1"/>
    <row r="44" spans="2:12" ht="12" customHeight="1"/>
    <row r="45" spans="2:12" ht="12" customHeight="1"/>
    <row r="46" spans="2:12" ht="12" customHeight="1"/>
    <row r="47" spans="2:12" ht="12" customHeight="1"/>
    <row r="48" spans="2:12" ht="12" customHeight="1"/>
    <row r="49" spans="2:2" ht="11.25" customHeight="1"/>
    <row r="50" spans="2:2" ht="12" customHeight="1"/>
    <row r="51" spans="2:2" ht="12" customHeight="1"/>
    <row r="52" spans="2:2" ht="12" customHeight="1"/>
    <row r="53" spans="2:2" ht="12" customHeight="1"/>
    <row r="54" spans="2:2" ht="12" customHeight="1"/>
    <row r="55" spans="2:2" ht="12" customHeight="1"/>
    <row r="56" spans="2:2" ht="12" customHeight="1"/>
    <row r="57" spans="2:2" ht="12" customHeight="1"/>
    <row r="58" spans="2:2" ht="12" customHeight="1"/>
    <row r="59" spans="2:2" ht="12" customHeight="1"/>
    <row r="60" spans="2:2" ht="12" customHeight="1"/>
    <row r="61" spans="2:2" ht="12" customHeight="1"/>
    <row r="62" spans="2:2" ht="12" customHeight="1"/>
    <row r="63" spans="2:2" ht="12" customHeight="1"/>
    <row r="64" spans="2:2" ht="17.399999999999999">
      <c r="B64" s="58" t="s">
        <v>98</v>
      </c>
    </row>
    <row r="65" spans="1:248" ht="12" customHeight="1" thickBot="1">
      <c r="B65" s="76"/>
    </row>
    <row r="66" spans="1:248" s="50" customFormat="1" ht="40.200000000000003" thickBot="1">
      <c r="A66" s="280"/>
      <c r="B66" s="60" t="s">
        <v>944</v>
      </c>
      <c r="C66" s="312"/>
      <c r="D66" s="312"/>
      <c r="E66" s="312"/>
      <c r="F66" s="312"/>
      <c r="G66" s="312"/>
      <c r="H66" s="313"/>
      <c r="I66" s="314" t="s">
        <v>1433</v>
      </c>
      <c r="L66" s="491"/>
    </row>
    <row r="67" spans="1:248" ht="13.5" customHeight="1">
      <c r="B67" s="7" t="s">
        <v>517</v>
      </c>
      <c r="C67" s="102"/>
      <c r="D67" s="102"/>
      <c r="E67" s="102"/>
      <c r="F67" s="102"/>
      <c r="G67" s="102"/>
      <c r="H67" s="102"/>
      <c r="I67" s="315" t="s">
        <v>1142</v>
      </c>
      <c r="L67" s="218"/>
    </row>
    <row r="68" spans="1:248" ht="13.5" customHeight="1">
      <c r="B68" s="234" t="s">
        <v>518</v>
      </c>
      <c r="C68" s="102"/>
      <c r="D68" s="102"/>
      <c r="E68" s="102"/>
      <c r="F68" s="102"/>
      <c r="G68" s="102"/>
      <c r="H68" s="102"/>
      <c r="I68" s="316">
        <v>0</v>
      </c>
      <c r="L68" s="218"/>
    </row>
    <row r="69" spans="1:248" ht="13.5" customHeight="1">
      <c r="B69" s="234" t="s">
        <v>541</v>
      </c>
      <c r="C69" s="102"/>
      <c r="D69" s="102"/>
      <c r="E69" s="102"/>
      <c r="F69" s="102"/>
      <c r="G69" s="102"/>
      <c r="H69" s="102"/>
      <c r="I69" s="316">
        <v>0</v>
      </c>
      <c r="L69" s="218"/>
    </row>
    <row r="70" spans="1:248" ht="13.5" customHeight="1">
      <c r="B70" s="235" t="s">
        <v>542</v>
      </c>
      <c r="C70" s="102"/>
      <c r="D70" s="102"/>
      <c r="E70" s="102"/>
      <c r="F70" s="102"/>
      <c r="G70" s="102"/>
      <c r="H70" s="102"/>
      <c r="I70" s="317">
        <v>26744</v>
      </c>
      <c r="L70" s="218"/>
    </row>
    <row r="71" spans="1:248" ht="13.5" customHeight="1">
      <c r="B71" s="235" t="s">
        <v>481</v>
      </c>
      <c r="C71" s="102"/>
      <c r="D71" s="102"/>
      <c r="E71" s="102"/>
      <c r="F71" s="102"/>
      <c r="G71" s="102"/>
      <c r="H71" s="102"/>
      <c r="I71" s="317">
        <v>0</v>
      </c>
      <c r="L71" s="218"/>
    </row>
    <row r="72" spans="1:248" ht="13.5" customHeight="1" thickBot="1">
      <c r="B72" s="235" t="s">
        <v>1054</v>
      </c>
      <c r="C72" s="102"/>
      <c r="D72" s="102"/>
      <c r="E72" s="102"/>
      <c r="F72" s="102"/>
      <c r="G72" s="102"/>
      <c r="H72" s="102"/>
      <c r="I72" s="317">
        <v>0</v>
      </c>
      <c r="L72" s="564"/>
    </row>
    <row r="73" spans="1:248" ht="13.5" customHeight="1" thickBot="1">
      <c r="B73" s="13" t="s">
        <v>543</v>
      </c>
      <c r="C73" s="277"/>
      <c r="D73" s="277"/>
      <c r="E73" s="277"/>
      <c r="F73" s="277"/>
      <c r="G73" s="277"/>
      <c r="H73" s="277"/>
      <c r="I73" s="318">
        <f>SUM(I68:I72)</f>
        <v>26744</v>
      </c>
      <c r="L73" s="218"/>
    </row>
    <row r="74" spans="1:248" ht="13.5" customHeight="1" thickBot="1">
      <c r="B74" s="235" t="s">
        <v>544</v>
      </c>
      <c r="C74" s="242"/>
      <c r="D74" s="242"/>
      <c r="E74" s="242"/>
      <c r="F74" s="242"/>
      <c r="G74" s="242"/>
      <c r="H74" s="242"/>
      <c r="I74" s="319">
        <v>0</v>
      </c>
      <c r="J74" s="320"/>
      <c r="L74" s="218"/>
    </row>
    <row r="75" spans="1:248" ht="13.5" customHeight="1" thickBot="1">
      <c r="B75" s="23" t="s">
        <v>432</v>
      </c>
      <c r="C75" s="14"/>
      <c r="D75" s="14"/>
      <c r="E75" s="14"/>
      <c r="F75" s="14"/>
      <c r="G75" s="14"/>
      <c r="H75" s="14"/>
      <c r="I75" s="321">
        <f>I73-I74</f>
        <v>26744</v>
      </c>
      <c r="J75" s="320"/>
      <c r="L75" s="218"/>
    </row>
    <row r="76" spans="1:248" ht="13.2">
      <c r="C76" s="587"/>
      <c r="D76" s="587"/>
      <c r="E76" s="587"/>
      <c r="F76" s="586"/>
      <c r="G76" s="586"/>
      <c r="H76" s="586"/>
      <c r="I76" s="586"/>
      <c r="L76" s="218"/>
    </row>
    <row r="77" spans="1:248" ht="13.2">
      <c r="B77" s="586" t="s">
        <v>1055</v>
      </c>
      <c r="C77" s="588"/>
      <c r="D77" s="588"/>
      <c r="E77" s="588"/>
      <c r="F77" s="589"/>
      <c r="G77" s="586"/>
      <c r="H77" s="586"/>
      <c r="I77" s="586"/>
      <c r="L77" s="218"/>
    </row>
    <row r="78" spans="1:248" ht="13.2">
      <c r="B78" s="586" t="s">
        <v>671</v>
      </c>
      <c r="C78" s="587"/>
      <c r="D78" s="590"/>
      <c r="E78" s="590"/>
      <c r="F78" s="591"/>
      <c r="G78" s="591"/>
      <c r="H78" s="591"/>
      <c r="I78" s="591"/>
      <c r="J78" s="324"/>
      <c r="L78" s="218"/>
    </row>
    <row r="79" spans="1:248" ht="13.2">
      <c r="A79" s="55"/>
      <c r="B79" s="565"/>
      <c r="C79" s="322"/>
      <c r="D79" s="322"/>
      <c r="E79" s="320"/>
      <c r="L79" s="218"/>
      <c r="IN79" s="55"/>
    </row>
    <row r="80" spans="1:248" ht="13.2">
      <c r="A80" s="55"/>
      <c r="B80" s="566"/>
      <c r="C80" s="102"/>
      <c r="D80" s="102"/>
      <c r="L80" s="218"/>
      <c r="IN80" s="55"/>
    </row>
    <row r="81" spans="1:12" ht="13.2">
      <c r="C81" s="102"/>
      <c r="D81" s="102"/>
      <c r="E81" s="102"/>
      <c r="L81" s="218"/>
    </row>
    <row r="82" spans="1:12" ht="13.2">
      <c r="B82" s="40" t="s">
        <v>832</v>
      </c>
      <c r="C82" s="102"/>
      <c r="D82" s="102"/>
      <c r="E82" s="102"/>
      <c r="L82" s="218"/>
    </row>
    <row r="83" spans="1:12" ht="13.2">
      <c r="B83" s="76" t="s">
        <v>748</v>
      </c>
      <c r="C83" s="322"/>
      <c r="D83" s="322"/>
      <c r="E83" s="322"/>
      <c r="F83" s="320"/>
    </row>
    <row r="84" spans="1:12" ht="13.2">
      <c r="B84" s="55" t="s">
        <v>1304</v>
      </c>
      <c r="C84" s="322"/>
      <c r="D84" s="322"/>
      <c r="E84" s="322"/>
      <c r="F84" s="320"/>
    </row>
    <row r="85" spans="1:12" ht="13.2">
      <c r="B85" s="55" t="s">
        <v>1305</v>
      </c>
      <c r="C85" s="102"/>
      <c r="D85" s="102"/>
      <c r="E85" s="102"/>
    </row>
    <row r="86" spans="1:12" ht="13.2">
      <c r="B86" s="55" t="s">
        <v>672</v>
      </c>
      <c r="C86" s="322"/>
      <c r="D86" s="322"/>
      <c r="E86" s="322"/>
      <c r="F86" s="320"/>
    </row>
    <row r="87" spans="1:12" ht="13.2">
      <c r="B87" s="55" t="s">
        <v>897</v>
      </c>
      <c r="C87" s="102"/>
      <c r="D87" s="102"/>
      <c r="E87" s="102"/>
    </row>
    <row r="88" spans="1:12" ht="13.2">
      <c r="C88" s="102"/>
      <c r="D88" s="102"/>
      <c r="E88" s="102"/>
    </row>
    <row r="89" spans="1:12" ht="13.2">
      <c r="B89" s="76" t="s">
        <v>898</v>
      </c>
      <c r="C89" s="102"/>
      <c r="D89" s="102"/>
      <c r="E89" s="102"/>
    </row>
    <row r="90" spans="1:12" ht="13.2">
      <c r="B90" s="218"/>
      <c r="C90" s="272"/>
      <c r="D90" s="272"/>
      <c r="E90" s="272"/>
      <c r="F90" s="218"/>
      <c r="G90" s="218"/>
      <c r="H90" s="218"/>
      <c r="I90" s="218"/>
      <c r="J90" s="218"/>
      <c r="K90" s="218"/>
      <c r="L90" s="218"/>
    </row>
    <row r="91" spans="1:12" ht="13.2">
      <c r="B91" s="218"/>
      <c r="C91" s="272"/>
      <c r="D91" s="272"/>
      <c r="E91" s="272"/>
      <c r="F91" s="218"/>
      <c r="G91" s="218"/>
      <c r="H91" s="218"/>
      <c r="I91" s="218"/>
      <c r="J91" s="218"/>
      <c r="K91" s="218"/>
      <c r="L91" s="218"/>
    </row>
    <row r="92" spans="1:12" ht="13.2">
      <c r="B92" s="218"/>
      <c r="C92" s="772"/>
      <c r="D92" s="772"/>
      <c r="E92" s="772"/>
      <c r="F92" s="773"/>
      <c r="G92" s="218"/>
      <c r="H92" s="218"/>
      <c r="I92" s="218"/>
      <c r="J92" s="218"/>
      <c r="K92" s="218"/>
      <c r="L92" s="218"/>
    </row>
    <row r="93" spans="1:12" ht="13.8" thickBot="1">
      <c r="B93" s="218"/>
      <c r="C93" s="218"/>
      <c r="D93" s="218"/>
      <c r="E93" s="218"/>
      <c r="F93" s="218"/>
      <c r="G93" s="218"/>
      <c r="H93" s="218"/>
      <c r="I93" s="218"/>
      <c r="J93" s="218"/>
      <c r="K93" s="218"/>
      <c r="L93" s="218"/>
    </row>
    <row r="94" spans="1:12" s="61" customFormat="1" ht="48.75" customHeight="1" thickBot="1">
      <c r="A94" s="237" t="s">
        <v>106</v>
      </c>
      <c r="B94" s="917" t="s">
        <v>1435</v>
      </c>
      <c r="C94" s="918"/>
      <c r="D94" s="325"/>
      <c r="E94" s="325" t="s">
        <v>413</v>
      </c>
    </row>
    <row r="95" spans="1:12" ht="12.75" customHeight="1">
      <c r="A95" s="238" t="s">
        <v>106</v>
      </c>
      <c r="B95" s="235" t="s">
        <v>908</v>
      </c>
      <c r="C95" s="102"/>
      <c r="D95" s="253"/>
      <c r="E95" s="253">
        <v>185</v>
      </c>
    </row>
    <row r="96" spans="1:12" ht="12.75" customHeight="1">
      <c r="A96" s="238" t="s">
        <v>106</v>
      </c>
      <c r="B96" s="235" t="s">
        <v>1180</v>
      </c>
      <c r="C96" s="102"/>
      <c r="D96" s="253"/>
      <c r="E96" s="253">
        <v>0</v>
      </c>
    </row>
    <row r="97" spans="1:12" ht="13.5" customHeight="1" thickBot="1">
      <c r="A97" s="238" t="s">
        <v>106</v>
      </c>
      <c r="B97" s="233" t="s">
        <v>1181</v>
      </c>
      <c r="C97" s="242"/>
      <c r="D97" s="254"/>
      <c r="E97" s="254">
        <v>5</v>
      </c>
    </row>
    <row r="98" spans="1:12" ht="10.5" customHeight="1">
      <c r="A98" s="238" t="s">
        <v>106</v>
      </c>
      <c r="B98" s="55" t="s">
        <v>1182</v>
      </c>
      <c r="C98" s="102"/>
      <c r="D98" s="102"/>
      <c r="E98" s="102"/>
    </row>
    <row r="99" spans="1:12" ht="13.5" customHeight="1" thickBot="1">
      <c r="A99" s="238" t="s">
        <v>106</v>
      </c>
      <c r="B99" s="55"/>
      <c r="C99" s="102"/>
      <c r="D99" s="102"/>
      <c r="E99" s="102"/>
    </row>
    <row r="100" spans="1:12" ht="39" customHeight="1" thickBot="1">
      <c r="A100" s="238" t="s">
        <v>106</v>
      </c>
      <c r="B100" s="919" t="s">
        <v>1434</v>
      </c>
      <c r="C100" s="920"/>
      <c r="D100" s="65"/>
      <c r="E100" s="65"/>
      <c r="F100" s="326" t="s">
        <v>425</v>
      </c>
    </row>
    <row r="101" spans="1:12" ht="12.75" customHeight="1">
      <c r="A101" s="238" t="s">
        <v>106</v>
      </c>
      <c r="B101" s="235" t="s">
        <v>142</v>
      </c>
      <c r="C101" s="102"/>
      <c r="D101" s="102"/>
      <c r="E101" s="253"/>
      <c r="F101" s="327">
        <v>18.75</v>
      </c>
    </row>
    <row r="102" spans="1:12" ht="13.5" customHeight="1" thickBot="1">
      <c r="A102" s="238" t="s">
        <v>106</v>
      </c>
      <c r="B102" s="235" t="s">
        <v>96</v>
      </c>
      <c r="C102" s="102"/>
      <c r="D102" s="102"/>
      <c r="E102" s="253"/>
      <c r="F102" s="327">
        <v>0</v>
      </c>
    </row>
    <row r="103" spans="1:12" s="3" customFormat="1" ht="13.5" customHeight="1" thickBot="1">
      <c r="A103" s="238" t="s">
        <v>106</v>
      </c>
      <c r="B103" s="13" t="s">
        <v>93</v>
      </c>
      <c r="C103" s="65"/>
      <c r="D103" s="65"/>
      <c r="E103" s="223"/>
      <c r="F103" s="328">
        <f>SUM(F101:F102)</f>
        <v>18.75</v>
      </c>
    </row>
    <row r="104" spans="1:12" s="3" customFormat="1" ht="12.75" customHeight="1">
      <c r="A104" s="238" t="s">
        <v>106</v>
      </c>
      <c r="B104" s="39" t="s">
        <v>1190</v>
      </c>
      <c r="C104" s="6"/>
      <c r="D104" s="6"/>
      <c r="E104" s="6"/>
    </row>
    <row r="105" spans="1:12" s="3" customFormat="1" ht="12.75" customHeight="1">
      <c r="A105" s="238" t="s">
        <v>106</v>
      </c>
      <c r="B105" s="39" t="s">
        <v>1191</v>
      </c>
      <c r="C105" s="6"/>
      <c r="D105" s="6"/>
      <c r="E105" s="6"/>
    </row>
    <row r="106" spans="1:12" s="3" customFormat="1" ht="12.75" customHeight="1">
      <c r="A106" s="238"/>
      <c r="B106" s="272"/>
      <c r="C106" s="71"/>
      <c r="D106" s="71"/>
      <c r="E106" s="71"/>
      <c r="F106" s="348"/>
      <c r="G106" s="348"/>
      <c r="H106" s="348"/>
      <c r="I106" s="348"/>
      <c r="J106" s="348"/>
      <c r="K106" s="348"/>
      <c r="L106" s="348"/>
    </row>
    <row r="107" spans="1:12" s="3" customFormat="1" ht="13.8" thickBot="1">
      <c r="A107" s="238"/>
      <c r="B107" s="218"/>
      <c r="C107" s="272"/>
      <c r="D107" s="272"/>
      <c r="E107" s="272"/>
      <c r="F107" s="218"/>
      <c r="G107" s="218"/>
      <c r="H107" s="348"/>
      <c r="I107" s="348"/>
      <c r="J107" s="348"/>
      <c r="K107" s="348"/>
      <c r="L107" s="348"/>
    </row>
    <row r="108" spans="1:12" s="50" customFormat="1" ht="40.200000000000003" thickBot="1">
      <c r="A108" s="280"/>
      <c r="B108" s="69" t="s">
        <v>630</v>
      </c>
      <c r="C108" s="329"/>
      <c r="D108" s="329"/>
      <c r="E108" s="329"/>
      <c r="F108" s="329"/>
      <c r="G108" s="330" t="s">
        <v>104</v>
      </c>
    </row>
    <row r="109" spans="1:12" ht="30.75" customHeight="1">
      <c r="B109" s="923" t="s">
        <v>1119</v>
      </c>
      <c r="C109" s="924"/>
      <c r="D109" s="924"/>
      <c r="E109" s="924"/>
      <c r="F109" s="925"/>
      <c r="G109" s="317">
        <v>78</v>
      </c>
    </row>
    <row r="110" spans="1:12" ht="30" customHeight="1" thickBot="1">
      <c r="B110" s="928" t="s">
        <v>1118</v>
      </c>
      <c r="C110" s="929"/>
      <c r="D110" s="929"/>
      <c r="E110" s="929"/>
      <c r="F110" s="930"/>
      <c r="G110" s="319">
        <v>6</v>
      </c>
    </row>
    <row r="111" spans="1:12" ht="13.2">
      <c r="B111" s="55" t="s">
        <v>1120</v>
      </c>
    </row>
    <row r="112" spans="1:12" ht="10.5" customHeight="1" thickBot="1">
      <c r="B112" s="102"/>
    </row>
    <row r="113" spans="1:12" s="50" customFormat="1" ht="40.200000000000003" thickBot="1">
      <c r="A113" s="280"/>
      <c r="B113" s="926" t="s">
        <v>759</v>
      </c>
      <c r="C113" s="927"/>
      <c r="D113" s="927"/>
      <c r="E113" s="331"/>
      <c r="F113" s="331"/>
      <c r="G113" s="331"/>
      <c r="H113" s="332" t="s">
        <v>272</v>
      </c>
      <c r="I113" s="332" t="s">
        <v>104</v>
      </c>
      <c r="L113" s="491"/>
    </row>
    <row r="114" spans="1:12" ht="26.4">
      <c r="B114" s="73" t="s">
        <v>757</v>
      </c>
      <c r="C114" s="259"/>
      <c r="D114" s="259"/>
      <c r="E114" s="259"/>
      <c r="F114" s="259"/>
      <c r="G114" s="259"/>
      <c r="H114" s="333" t="s">
        <v>363</v>
      </c>
      <c r="I114" s="333" t="s">
        <v>363</v>
      </c>
    </row>
    <row r="115" spans="1:12" ht="13.2">
      <c r="B115" s="239" t="s">
        <v>119</v>
      </c>
      <c r="C115" s="102"/>
      <c r="D115" s="102"/>
      <c r="E115" s="102"/>
      <c r="F115" s="102"/>
      <c r="G115" s="102"/>
      <c r="H115" s="317">
        <v>100</v>
      </c>
      <c r="I115" s="317">
        <v>323</v>
      </c>
    </row>
    <row r="116" spans="1:12" ht="13.2">
      <c r="B116" s="235" t="s">
        <v>1056</v>
      </c>
      <c r="C116" s="102"/>
      <c r="D116" s="102"/>
      <c r="E116" s="102"/>
      <c r="F116" s="102"/>
      <c r="G116" s="102"/>
      <c r="H116" s="317">
        <v>137</v>
      </c>
      <c r="I116" s="317">
        <v>319</v>
      </c>
      <c r="L116" s="218"/>
    </row>
    <row r="117" spans="1:12" ht="13.2">
      <c r="B117" s="235" t="s">
        <v>341</v>
      </c>
      <c r="C117" s="102"/>
      <c r="D117" s="102"/>
      <c r="E117" s="102"/>
      <c r="F117" s="102"/>
      <c r="G117" s="102"/>
      <c r="H117" s="317">
        <v>120</v>
      </c>
      <c r="I117" s="317">
        <v>240</v>
      </c>
      <c r="L117" s="218"/>
    </row>
    <row r="118" spans="1:12" ht="13.2">
      <c r="B118" s="240" t="s">
        <v>459</v>
      </c>
      <c r="C118" s="102"/>
      <c r="D118" s="102"/>
      <c r="E118" s="102"/>
      <c r="F118" s="102"/>
      <c r="G118" s="102"/>
      <c r="H118" s="334">
        <f>H117/H116</f>
        <v>0.87591240875912413</v>
      </c>
      <c r="I118" s="334">
        <f>I117/I116</f>
        <v>0.75235109717868343</v>
      </c>
      <c r="L118" s="218"/>
    </row>
    <row r="119" spans="1:12" ht="13.2">
      <c r="B119" s="650" t="s">
        <v>1121</v>
      </c>
      <c r="C119" s="651"/>
      <c r="D119" s="651"/>
      <c r="E119" s="651"/>
      <c r="F119" s="651"/>
      <c r="G119" s="651"/>
      <c r="H119" s="652">
        <v>74</v>
      </c>
      <c r="I119" s="652">
        <v>104</v>
      </c>
      <c r="K119" s="10" t="s">
        <v>1184</v>
      </c>
      <c r="L119" s="218"/>
    </row>
    <row r="120" spans="1:12" ht="13.2">
      <c r="B120" s="304" t="s">
        <v>124</v>
      </c>
      <c r="C120" s="300"/>
      <c r="D120" s="300"/>
      <c r="E120" s="300"/>
      <c r="F120" s="300"/>
      <c r="G120" s="300"/>
      <c r="H120" s="655">
        <v>63</v>
      </c>
      <c r="I120" s="655">
        <v>215</v>
      </c>
      <c r="L120" s="218"/>
    </row>
    <row r="121" spans="1:12" ht="13.2">
      <c r="B121" s="648" t="s">
        <v>756</v>
      </c>
      <c r="C121" s="102"/>
      <c r="D121" s="102"/>
      <c r="E121" s="102"/>
      <c r="F121" s="102"/>
      <c r="G121" s="102"/>
      <c r="H121" s="903" t="s">
        <v>363</v>
      </c>
      <c r="I121" s="903" t="s">
        <v>363</v>
      </c>
      <c r="L121" s="218" t="s">
        <v>1184</v>
      </c>
    </row>
    <row r="122" spans="1:12" ht="13.2">
      <c r="B122" s="239" t="s">
        <v>1306</v>
      </c>
      <c r="C122" s="102"/>
      <c r="D122" s="102"/>
      <c r="E122" s="102"/>
      <c r="F122" s="102"/>
      <c r="G122" s="102"/>
      <c r="H122" s="904">
        <v>94</v>
      </c>
      <c r="I122" s="904">
        <v>330</v>
      </c>
      <c r="L122" s="218"/>
    </row>
    <row r="123" spans="1:12" ht="13.2">
      <c r="B123" s="235" t="s">
        <v>1307</v>
      </c>
      <c r="C123" s="102"/>
      <c r="D123" s="102"/>
      <c r="E123" s="102"/>
      <c r="F123" s="102"/>
      <c r="G123" s="102"/>
      <c r="H123" s="904">
        <v>154</v>
      </c>
      <c r="I123" s="905">
        <v>352</v>
      </c>
      <c r="L123" s="218"/>
    </row>
    <row r="124" spans="1:12" ht="13.2">
      <c r="B124" s="235" t="s">
        <v>342</v>
      </c>
      <c r="C124" s="102"/>
      <c r="D124" s="102"/>
      <c r="E124" s="102"/>
      <c r="F124" s="102"/>
      <c r="G124" s="102"/>
      <c r="H124" s="904">
        <v>134</v>
      </c>
      <c r="I124" s="904">
        <v>318</v>
      </c>
      <c r="L124" s="218"/>
    </row>
    <row r="125" spans="1:12" ht="13.2">
      <c r="B125" s="240" t="s">
        <v>1309</v>
      </c>
      <c r="C125" s="102"/>
      <c r="D125" s="102"/>
      <c r="E125" s="102"/>
      <c r="F125" s="102"/>
      <c r="G125" s="102"/>
      <c r="H125" s="334">
        <f>H124/H123</f>
        <v>0.87012987012987009</v>
      </c>
      <c r="I125" s="334">
        <f>I124/I123</f>
        <v>0.90340909090909094</v>
      </c>
      <c r="L125" s="218"/>
    </row>
    <row r="126" spans="1:12" ht="13.2">
      <c r="B126" s="650" t="s">
        <v>556</v>
      </c>
      <c r="C126" s="651"/>
      <c r="D126" s="651"/>
      <c r="E126" s="651"/>
      <c r="F126" s="651"/>
      <c r="G126" s="651"/>
      <c r="H126" s="901">
        <v>61</v>
      </c>
      <c r="I126" s="901">
        <v>152</v>
      </c>
      <c r="L126" s="218"/>
    </row>
    <row r="127" spans="1:12" ht="13.2">
      <c r="B127" s="653" t="s">
        <v>1057</v>
      </c>
      <c r="C127" s="654"/>
      <c r="D127" s="654"/>
      <c r="E127" s="654"/>
      <c r="F127" s="654"/>
      <c r="G127" s="654"/>
      <c r="H127" s="902">
        <v>93</v>
      </c>
      <c r="I127" s="902">
        <v>200</v>
      </c>
      <c r="L127" s="218"/>
    </row>
    <row r="128" spans="1:12" ht="13.2">
      <c r="B128" s="235" t="s">
        <v>1058</v>
      </c>
      <c r="C128" s="102"/>
      <c r="D128" s="102"/>
      <c r="E128" s="102"/>
      <c r="F128" s="102"/>
      <c r="G128" s="102"/>
      <c r="H128" s="317">
        <v>25</v>
      </c>
      <c r="I128" s="317">
        <v>85</v>
      </c>
      <c r="L128" s="218"/>
    </row>
    <row r="129" spans="1:12" ht="13.2">
      <c r="B129" s="235" t="s">
        <v>1313</v>
      </c>
      <c r="C129" s="102"/>
      <c r="D129" s="102"/>
      <c r="E129" s="102"/>
      <c r="F129" s="102"/>
      <c r="G129" s="102"/>
      <c r="H129" s="317">
        <v>23</v>
      </c>
      <c r="I129" s="317">
        <v>79</v>
      </c>
      <c r="L129" s="218"/>
    </row>
    <row r="130" spans="1:12" ht="13.8" thickBot="1">
      <c r="B130" s="241" t="s">
        <v>1314</v>
      </c>
      <c r="C130" s="242"/>
      <c r="D130" s="242"/>
      <c r="E130" s="242"/>
      <c r="F130" s="242"/>
      <c r="G130" s="242"/>
      <c r="H130" s="335">
        <f>H129/H128</f>
        <v>0.92</v>
      </c>
      <c r="I130" s="335">
        <f>I129/I128</f>
        <v>0.92941176470588238</v>
      </c>
      <c r="L130" s="218"/>
    </row>
    <row r="131" spans="1:12" ht="13.2">
      <c r="B131" s="55" t="s">
        <v>1239</v>
      </c>
      <c r="C131" s="102"/>
      <c r="D131" s="102"/>
      <c r="E131" s="102"/>
      <c r="L131" s="218"/>
    </row>
    <row r="132" spans="1:12" ht="13.2">
      <c r="B132" s="55" t="s">
        <v>1238</v>
      </c>
      <c r="C132" s="102"/>
      <c r="D132" s="102"/>
      <c r="E132" s="102"/>
      <c r="F132" s="102"/>
      <c r="L132" s="218" t="s">
        <v>1184</v>
      </c>
    </row>
    <row r="133" spans="1:12" ht="13.2">
      <c r="B133" s="55" t="s">
        <v>1237</v>
      </c>
      <c r="C133" s="102"/>
      <c r="D133" s="102"/>
      <c r="E133" s="102"/>
      <c r="F133" s="102"/>
      <c r="L133" s="218"/>
    </row>
    <row r="134" spans="1:12" ht="13.8" thickBot="1">
      <c r="B134" s="55" t="s">
        <v>1236</v>
      </c>
      <c r="C134" s="102"/>
      <c r="D134" s="102"/>
      <c r="E134" s="102"/>
      <c r="F134" s="102"/>
      <c r="L134" s="218"/>
    </row>
    <row r="135" spans="1:12" ht="39" customHeight="1" thickBot="1">
      <c r="A135" s="238" t="s">
        <v>106</v>
      </c>
      <c r="B135" s="935" t="s">
        <v>105</v>
      </c>
      <c r="C135" s="936"/>
      <c r="D135" s="936"/>
      <c r="E135" s="336"/>
      <c r="F135" s="336"/>
      <c r="G135" s="336"/>
      <c r="H135" s="337"/>
      <c r="I135" s="338" t="s">
        <v>942</v>
      </c>
    </row>
    <row r="136" spans="1:12" ht="12.75" customHeight="1">
      <c r="A136" s="238" t="s">
        <v>106</v>
      </c>
      <c r="B136" s="235" t="s">
        <v>1188</v>
      </c>
      <c r="C136" s="102"/>
      <c r="D136" s="102"/>
      <c r="E136" s="102"/>
      <c r="F136" s="102"/>
      <c r="G136" s="102"/>
      <c r="H136" s="339"/>
      <c r="I136" s="317">
        <v>1329</v>
      </c>
    </row>
    <row r="137" spans="1:12" ht="13.5" customHeight="1" thickBot="1">
      <c r="A137" s="238" t="s">
        <v>106</v>
      </c>
      <c r="B137" s="235" t="s">
        <v>1374</v>
      </c>
      <c r="C137" s="102"/>
      <c r="D137" s="102"/>
      <c r="E137" s="102"/>
      <c r="F137" s="102"/>
      <c r="G137" s="102"/>
      <c r="H137" s="339"/>
      <c r="I137" s="317">
        <v>741</v>
      </c>
    </row>
    <row r="138" spans="1:12" ht="13.5" customHeight="1" thickBot="1">
      <c r="A138" s="238" t="s">
        <v>106</v>
      </c>
      <c r="B138" s="236" t="s">
        <v>758</v>
      </c>
      <c r="C138" s="277"/>
      <c r="D138" s="277"/>
      <c r="E138" s="277"/>
      <c r="F138" s="277"/>
      <c r="G138" s="277"/>
      <c r="H138" s="340"/>
      <c r="I138" s="341">
        <f>SUM(I136:I137)</f>
        <v>2070</v>
      </c>
    </row>
    <row r="139" spans="1:12" ht="13.5" customHeight="1" thickBot="1">
      <c r="A139" s="238" t="s">
        <v>106</v>
      </c>
    </row>
    <row r="140" spans="1:12" ht="26.25" customHeight="1" thickBot="1">
      <c r="A140" s="238" t="s">
        <v>106</v>
      </c>
      <c r="B140" s="940" t="s">
        <v>987</v>
      </c>
      <c r="C140" s="941"/>
      <c r="D140" s="941"/>
      <c r="E140" s="72"/>
      <c r="F140" s="342" t="s">
        <v>754</v>
      </c>
      <c r="G140" s="343" t="s">
        <v>1088</v>
      </c>
      <c r="H140" s="332" t="s">
        <v>1089</v>
      </c>
      <c r="I140" s="332" t="s">
        <v>536</v>
      </c>
      <c r="J140" s="342" t="s">
        <v>1090</v>
      </c>
      <c r="K140" s="332" t="s">
        <v>718</v>
      </c>
      <c r="L140" s="344"/>
    </row>
    <row r="141" spans="1:12" ht="13.5" customHeight="1" thickBot="1">
      <c r="A141" s="238" t="s">
        <v>106</v>
      </c>
      <c r="B141" s="233" t="s">
        <v>118</v>
      </c>
      <c r="C141" s="242"/>
      <c r="D141" s="242"/>
      <c r="E141" s="242"/>
      <c r="F141" s="281">
        <v>64</v>
      </c>
      <c r="G141" s="281">
        <v>11</v>
      </c>
      <c r="H141" s="277">
        <v>4</v>
      </c>
      <c r="I141" s="281">
        <v>1</v>
      </c>
      <c r="J141" s="277">
        <v>5</v>
      </c>
      <c r="K141" s="44">
        <f>SUM(F141:J141)</f>
        <v>85</v>
      </c>
    </row>
    <row r="142" spans="1:12" ht="12.75" customHeight="1">
      <c r="A142" s="238" t="s">
        <v>106</v>
      </c>
      <c r="B142" s="55" t="s">
        <v>755</v>
      </c>
    </row>
    <row r="143" spans="1:12" ht="12.75" customHeight="1">
      <c r="A143" s="243" t="s">
        <v>106</v>
      </c>
      <c r="B143" s="81" t="s">
        <v>1217</v>
      </c>
    </row>
    <row r="144" spans="1:12" ht="12.75" customHeight="1">
      <c r="A144" s="243" t="s">
        <v>106</v>
      </c>
      <c r="B144" s="81" t="s">
        <v>749</v>
      </c>
    </row>
    <row r="145" spans="1:12" ht="12.75" customHeight="1">
      <c r="A145" s="243" t="s">
        <v>106</v>
      </c>
      <c r="B145" s="81" t="s">
        <v>750</v>
      </c>
    </row>
    <row r="146" spans="1:12" ht="12.75" customHeight="1">
      <c r="A146" s="238" t="s">
        <v>106</v>
      </c>
      <c r="B146" s="71"/>
      <c r="F146" s="41" t="s">
        <v>1144</v>
      </c>
      <c r="G146" s="244" t="str">
        <f>IF(I128-K141=0,"","Sjekk antall effektuerte tildelinger av kommunale boliger i tab. 1-3-B1-rad 13")</f>
        <v/>
      </c>
    </row>
    <row r="147" spans="1:12" ht="13.2">
      <c r="B147" s="649"/>
      <c r="L147" s="218"/>
    </row>
    <row r="148" spans="1:12" ht="13.8" thickBot="1">
      <c r="C148" s="102"/>
      <c r="D148" s="102"/>
      <c r="E148" s="102"/>
      <c r="H148" s="102"/>
      <c r="J148" s="218"/>
    </row>
    <row r="149" spans="1:12" ht="33.75" customHeight="1">
      <c r="B149" s="388"/>
      <c r="C149" s="346"/>
      <c r="D149" s="346"/>
      <c r="E149" s="937" t="s">
        <v>547</v>
      </c>
      <c r="F149" s="938"/>
      <c r="G149" s="938"/>
      <c r="H149" s="938"/>
      <c r="I149" s="939"/>
      <c r="J149" s="567"/>
      <c r="L149" s="702"/>
    </row>
    <row r="150" spans="1:12" ht="13.2">
      <c r="B150" s="28" t="s">
        <v>545</v>
      </c>
      <c r="C150" s="272"/>
      <c r="D150" s="272"/>
      <c r="E150" s="592" t="s">
        <v>868</v>
      </c>
      <c r="F150" s="593" t="s">
        <v>868</v>
      </c>
      <c r="G150" s="622" t="s">
        <v>868</v>
      </c>
      <c r="H150" s="623" t="s">
        <v>868</v>
      </c>
      <c r="I150" s="670" t="s">
        <v>1157</v>
      </c>
      <c r="J150" s="567"/>
      <c r="L150" s="703"/>
    </row>
    <row r="151" spans="1:12" ht="13.2">
      <c r="B151" s="632" t="s">
        <v>945</v>
      </c>
      <c r="C151" s="348"/>
      <c r="D151" s="348"/>
      <c r="E151" s="592" t="s">
        <v>869</v>
      </c>
      <c r="F151" s="593" t="s">
        <v>870</v>
      </c>
      <c r="G151" s="622" t="s">
        <v>870</v>
      </c>
      <c r="H151" s="623" t="s">
        <v>870</v>
      </c>
      <c r="I151" s="671"/>
      <c r="J151" s="567"/>
      <c r="L151" s="703"/>
    </row>
    <row r="152" spans="1:12" ht="13.2">
      <c r="B152" s="28" t="s">
        <v>1192</v>
      </c>
      <c r="C152" s="348"/>
      <c r="D152" s="348"/>
      <c r="E152" s="592" t="s">
        <v>860</v>
      </c>
      <c r="F152" s="593" t="s">
        <v>861</v>
      </c>
      <c r="G152" s="622" t="s">
        <v>862</v>
      </c>
      <c r="H152" s="623" t="s">
        <v>863</v>
      </c>
      <c r="I152" s="671"/>
      <c r="J152" s="567"/>
      <c r="L152" s="703"/>
    </row>
    <row r="153" spans="1:12" ht="27" thickBot="1">
      <c r="B153" s="942"/>
      <c r="C153" s="951"/>
      <c r="D153" s="350"/>
      <c r="E153" s="594" t="s">
        <v>864</v>
      </c>
      <c r="F153" s="595" t="s">
        <v>865</v>
      </c>
      <c r="G153" s="624" t="s">
        <v>866</v>
      </c>
      <c r="H153" s="625" t="s">
        <v>867</v>
      </c>
      <c r="I153" s="672"/>
      <c r="J153" s="573"/>
      <c r="L153" s="704"/>
    </row>
    <row r="154" spans="1:12" ht="13.2">
      <c r="B154" s="235" t="s">
        <v>1289</v>
      </c>
      <c r="D154" s="6"/>
      <c r="E154" s="392">
        <v>8</v>
      </c>
      <c r="F154" s="393">
        <v>0</v>
      </c>
      <c r="G154" s="393">
        <v>0</v>
      </c>
      <c r="H154" s="569">
        <v>0</v>
      </c>
      <c r="I154" s="387">
        <f>SUM(E154:H154)</f>
        <v>8</v>
      </c>
      <c r="J154" s="272"/>
      <c r="L154" s="705"/>
    </row>
    <row r="155" spans="1:12" ht="13.8" thickBot="1">
      <c r="B155" s="246" t="s">
        <v>1290</v>
      </c>
      <c r="C155" s="71"/>
      <c r="D155" s="71"/>
      <c r="E155" s="392">
        <v>10</v>
      </c>
      <c r="F155" s="393">
        <v>0</v>
      </c>
      <c r="G155" s="393">
        <v>0</v>
      </c>
      <c r="H155" s="570">
        <v>0</v>
      </c>
      <c r="I155" s="387">
        <f>SUM(E155:H155)</f>
        <v>10</v>
      </c>
      <c r="J155" s="272"/>
      <c r="L155" s="705"/>
    </row>
    <row r="156" spans="1:12" ht="13.8" thickBot="1">
      <c r="B156" s="13" t="s">
        <v>1193</v>
      </c>
      <c r="C156" s="277"/>
      <c r="D156" s="277"/>
      <c r="E156" s="490">
        <f>SUM(E154:E155)</f>
        <v>18</v>
      </c>
      <c r="F156" s="568">
        <f>SUM(F154:F155)</f>
        <v>0</v>
      </c>
      <c r="G156" s="568">
        <f>SUM(G154:G155)</f>
        <v>0</v>
      </c>
      <c r="H156" s="571">
        <f>SUM(H154:H155)</f>
        <v>0</v>
      </c>
      <c r="I156" s="44">
        <f>SUM(I154:I155)</f>
        <v>18</v>
      </c>
      <c r="J156" s="71"/>
      <c r="L156" s="705"/>
    </row>
    <row r="157" spans="1:12" ht="13.2">
      <c r="B157" s="586" t="s">
        <v>880</v>
      </c>
      <c r="C157" s="102"/>
      <c r="L157" s="218"/>
    </row>
    <row r="158" spans="1:12" ht="13.2">
      <c r="B158" s="586" t="s">
        <v>686</v>
      </c>
      <c r="C158" s="102"/>
      <c r="H158" s="102"/>
      <c r="L158" s="218"/>
    </row>
    <row r="159" spans="1:12" ht="13.2">
      <c r="B159" s="586" t="s">
        <v>483</v>
      </c>
      <c r="C159" s="102"/>
      <c r="H159" s="102"/>
      <c r="L159" s="218"/>
    </row>
    <row r="160" spans="1:12" ht="13.2">
      <c r="B160" s="586" t="s">
        <v>484</v>
      </c>
      <c r="C160" s="102"/>
      <c r="H160" s="102"/>
      <c r="L160" s="218"/>
    </row>
    <row r="161" spans="2:12" ht="13.8" thickBot="1">
      <c r="C161" s="102"/>
      <c r="H161" s="102"/>
      <c r="L161" s="218"/>
    </row>
    <row r="162" spans="2:12" ht="13.2">
      <c r="B162" s="388" t="s">
        <v>546</v>
      </c>
      <c r="C162" s="346"/>
      <c r="D162" s="346"/>
      <c r="E162" s="945" t="s">
        <v>1008</v>
      </c>
      <c r="F162" s="567"/>
      <c r="G162" s="567"/>
      <c r="H162" s="567"/>
      <c r="I162" s="567"/>
      <c r="L162" s="218"/>
    </row>
    <row r="163" spans="2:12" ht="13.2">
      <c r="B163" s="633" t="s">
        <v>945</v>
      </c>
      <c r="C163" s="71"/>
      <c r="D163" s="71"/>
      <c r="E163" s="946"/>
      <c r="F163" s="567"/>
      <c r="G163" s="567"/>
      <c r="H163" s="567"/>
      <c r="I163" s="567"/>
      <c r="L163" s="218"/>
    </row>
    <row r="164" spans="2:12" ht="13.2">
      <c r="B164" s="948" t="s">
        <v>485</v>
      </c>
      <c r="C164" s="949"/>
      <c r="D164" s="950"/>
      <c r="E164" s="946"/>
      <c r="F164" s="567"/>
      <c r="G164" s="567"/>
      <c r="H164" s="567"/>
      <c r="I164" s="567"/>
      <c r="L164" s="218"/>
    </row>
    <row r="165" spans="2:12" ht="18.75" customHeight="1" thickBot="1">
      <c r="B165" s="942" t="s">
        <v>486</v>
      </c>
      <c r="C165" s="943"/>
      <c r="D165" s="944"/>
      <c r="E165" s="947"/>
      <c r="F165" s="668"/>
      <c r="G165" s="669"/>
      <c r="H165" s="669"/>
      <c r="I165" s="573"/>
      <c r="L165" s="218"/>
    </row>
    <row r="166" spans="2:12" ht="13.2">
      <c r="B166" s="235" t="s">
        <v>505</v>
      </c>
      <c r="C166" s="102"/>
      <c r="D166" s="6"/>
      <c r="E166" s="276">
        <v>8</v>
      </c>
      <c r="F166" s="272"/>
      <c r="G166" s="272"/>
      <c r="H166" s="272"/>
      <c r="I166" s="71"/>
      <c r="L166" s="218"/>
    </row>
    <row r="167" spans="2:12" ht="13.8" thickBot="1">
      <c r="B167" s="246" t="s">
        <v>506</v>
      </c>
      <c r="C167" s="71"/>
      <c r="D167" s="71"/>
      <c r="E167" s="276">
        <v>4</v>
      </c>
      <c r="F167" s="272"/>
      <c r="G167" s="272"/>
      <c r="H167" s="272"/>
      <c r="I167" s="71"/>
      <c r="L167" s="218"/>
    </row>
    <row r="168" spans="2:12" ht="13.8" thickBot="1">
      <c r="B168" s="13" t="s">
        <v>1193</v>
      </c>
      <c r="C168" s="277"/>
      <c r="D168" s="277"/>
      <c r="E168" s="44">
        <f>SUM(E166:E167)</f>
        <v>12</v>
      </c>
      <c r="F168" s="71"/>
      <c r="G168" s="71"/>
      <c r="H168" s="71"/>
      <c r="I168" s="71"/>
      <c r="L168" s="348"/>
    </row>
    <row r="169" spans="2:12" ht="13.2">
      <c r="B169" s="6"/>
      <c r="C169" s="102"/>
      <c r="D169" s="299" t="s">
        <v>1199</v>
      </c>
      <c r="E169" s="363" t="str">
        <f>IF(E168=0,"","Husk å kommentere nedenfor")</f>
        <v>Husk å kommentere nedenfor</v>
      </c>
      <c r="F169" s="71"/>
      <c r="G169" s="71"/>
      <c r="H169" s="71"/>
      <c r="I169" s="71"/>
      <c r="L169" s="348"/>
    </row>
    <row r="170" spans="2:12" ht="13.2">
      <c r="B170" s="914" t="s">
        <v>1445</v>
      </c>
      <c r="C170" s="102"/>
      <c r="F170" s="71"/>
      <c r="G170" s="71"/>
      <c r="H170" s="71"/>
      <c r="I170" s="71"/>
      <c r="L170" s="348"/>
    </row>
    <row r="171" spans="2:12" ht="13.8" thickBot="1">
      <c r="B171" s="914" t="s">
        <v>1446</v>
      </c>
      <c r="C171" s="102"/>
      <c r="H171" s="102"/>
      <c r="L171" s="218"/>
    </row>
    <row r="172" spans="2:12" ht="13.2">
      <c r="B172" s="388" t="s">
        <v>1271</v>
      </c>
      <c r="C172" s="346"/>
      <c r="D172" s="346"/>
      <c r="E172" s="346"/>
      <c r="F172" s="346"/>
      <c r="G172" s="37" t="s">
        <v>1194</v>
      </c>
      <c r="H172" s="357" t="s">
        <v>1194</v>
      </c>
      <c r="I172" s="37" t="s">
        <v>1432</v>
      </c>
      <c r="L172" s="218"/>
    </row>
    <row r="173" spans="2:12" ht="13.2">
      <c r="B173" s="633" t="s">
        <v>946</v>
      </c>
      <c r="C173" s="71"/>
      <c r="D173" s="71"/>
      <c r="E173" s="71"/>
      <c r="F173" s="348"/>
      <c r="G173" s="359" t="s">
        <v>1294</v>
      </c>
      <c r="H173" s="360" t="s">
        <v>1196</v>
      </c>
      <c r="I173" s="359" t="s">
        <v>656</v>
      </c>
      <c r="L173" s="218"/>
    </row>
    <row r="174" spans="2:12" ht="13.2">
      <c r="B174" s="28" t="s">
        <v>1195</v>
      </c>
      <c r="C174" s="71"/>
      <c r="D174" s="71"/>
      <c r="E174" s="71"/>
      <c r="F174" s="348"/>
      <c r="G174" s="361" t="s">
        <v>1197</v>
      </c>
      <c r="H174" s="62" t="s">
        <v>1197</v>
      </c>
      <c r="I174" s="359"/>
      <c r="L174" s="218"/>
    </row>
    <row r="175" spans="2:12" ht="13.8" thickBot="1">
      <c r="B175" s="29" t="s">
        <v>947</v>
      </c>
      <c r="C175" s="350"/>
      <c r="D175" s="350"/>
      <c r="E175" s="350"/>
      <c r="F175" s="350"/>
      <c r="G175" s="35" t="s">
        <v>1198</v>
      </c>
      <c r="H175" s="36" t="s">
        <v>1198</v>
      </c>
      <c r="I175" s="351"/>
      <c r="L175" s="218"/>
    </row>
    <row r="176" spans="2:12" ht="13.2">
      <c r="B176" s="235" t="s">
        <v>1289</v>
      </c>
      <c r="D176" s="6"/>
      <c r="E176" s="6"/>
      <c r="F176" s="6"/>
      <c r="G176" s="235">
        <v>0</v>
      </c>
      <c r="H176" s="275">
        <v>0</v>
      </c>
      <c r="I176" s="353">
        <f>SUM(G176:H176)</f>
        <v>0</v>
      </c>
      <c r="L176" s="218"/>
    </row>
    <row r="177" spans="2:12" ht="13.8" thickBot="1">
      <c r="B177" s="246" t="s">
        <v>1290</v>
      </c>
      <c r="C177" s="71"/>
      <c r="D177" s="71"/>
      <c r="E177" s="71"/>
      <c r="F177" s="71"/>
      <c r="G177" s="235">
        <v>0</v>
      </c>
      <c r="H177" s="276">
        <v>0</v>
      </c>
      <c r="I177" s="353">
        <f>SUM(G177:H177)</f>
        <v>0</v>
      </c>
      <c r="L177" s="218"/>
    </row>
    <row r="178" spans="2:12" ht="13.8" thickBot="1">
      <c r="B178" s="13" t="s">
        <v>1193</v>
      </c>
      <c r="C178" s="277"/>
      <c r="D178" s="277"/>
      <c r="E178" s="277"/>
      <c r="F178" s="277"/>
      <c r="G178" s="354">
        <f>SUM(G176:G177)</f>
        <v>0</v>
      </c>
      <c r="H178" s="44">
        <f>SUM(H176:H177)</f>
        <v>0</v>
      </c>
      <c r="I178" s="355">
        <f>SUM(I176:I177)</f>
        <v>0</v>
      </c>
      <c r="L178" s="218"/>
    </row>
    <row r="179" spans="2:12" ht="13.2">
      <c r="B179" s="572"/>
      <c r="C179" s="102"/>
      <c r="G179" s="299" t="s">
        <v>1199</v>
      </c>
      <c r="H179" s="363" t="str">
        <f>IF(H178=0,"","Husk å kommentere nedenfor")</f>
        <v/>
      </c>
      <c r="L179" s="218"/>
    </row>
    <row r="180" spans="2:12" ht="13.8" thickBot="1">
      <c r="B180" s="572"/>
      <c r="C180" s="102"/>
      <c r="G180" s="299"/>
      <c r="H180" s="597"/>
      <c r="L180" s="218"/>
    </row>
    <row r="181" spans="2:12" ht="13.8" thickBot="1">
      <c r="B181" s="701" t="s">
        <v>948</v>
      </c>
      <c r="C181" s="716"/>
      <c r="D181" s="716"/>
      <c r="E181" s="716"/>
      <c r="F181" s="716"/>
      <c r="G181" s="716"/>
      <c r="H181" s="716"/>
      <c r="I181" s="281">
        <v>0</v>
      </c>
      <c r="L181" s="218"/>
    </row>
    <row r="182" spans="2:12" ht="13.2">
      <c r="B182" s="586"/>
      <c r="C182" s="272"/>
      <c r="D182" s="272"/>
      <c r="E182" s="272"/>
      <c r="F182" s="272"/>
      <c r="G182" s="272"/>
      <c r="H182" s="26"/>
      <c r="I182" s="102"/>
      <c r="L182" s="218"/>
    </row>
    <row r="183" spans="2:12" ht="13.2">
      <c r="B183" s="3"/>
      <c r="C183" s="320"/>
      <c r="D183" s="320"/>
      <c r="E183" s="320"/>
      <c r="F183" s="320"/>
      <c r="H183" s="102"/>
    </row>
    <row r="184" spans="2:12" ht="13.2">
      <c r="C184" s="320"/>
      <c r="D184" s="320"/>
      <c r="E184" s="320"/>
      <c r="F184" s="320"/>
      <c r="H184" s="102"/>
    </row>
    <row r="185" spans="2:12" ht="13.2">
      <c r="H185" s="102"/>
    </row>
    <row r="186" spans="2:12" ht="13.8" thickBot="1"/>
    <row r="187" spans="2:12" ht="13.2">
      <c r="B187" s="260"/>
      <c r="C187" s="259"/>
      <c r="D187" s="259"/>
      <c r="E187" s="259"/>
      <c r="F187" s="37" t="s">
        <v>1432</v>
      </c>
      <c r="G187" s="37" t="s">
        <v>1432</v>
      </c>
      <c r="H187" s="37" t="s">
        <v>1200</v>
      </c>
      <c r="I187" s="37" t="s">
        <v>1200</v>
      </c>
      <c r="J187" s="37" t="s">
        <v>1432</v>
      </c>
      <c r="K187" s="37" t="s">
        <v>1432</v>
      </c>
      <c r="L187" s="37" t="s">
        <v>1432</v>
      </c>
    </row>
    <row r="188" spans="2:12" ht="13.2">
      <c r="B188" s="7" t="s">
        <v>1272</v>
      </c>
      <c r="C188" s="102"/>
      <c r="D188" s="102"/>
      <c r="E188" s="102"/>
      <c r="F188" s="359" t="s">
        <v>656</v>
      </c>
      <c r="G188" s="359" t="s">
        <v>656</v>
      </c>
      <c r="H188" s="359" t="s">
        <v>1201</v>
      </c>
      <c r="I188" s="359" t="s">
        <v>1201</v>
      </c>
      <c r="J188" s="359" t="s">
        <v>656</v>
      </c>
      <c r="K188" s="359" t="s">
        <v>656</v>
      </c>
      <c r="L188" s="359" t="s">
        <v>1294</v>
      </c>
    </row>
    <row r="189" spans="2:12" ht="13.2">
      <c r="B189" s="7" t="s">
        <v>1202</v>
      </c>
      <c r="C189" s="3"/>
      <c r="D189" s="3"/>
      <c r="E189" s="3"/>
      <c r="F189" s="359" t="s">
        <v>1203</v>
      </c>
      <c r="G189" s="359" t="s">
        <v>1203</v>
      </c>
      <c r="H189" s="359" t="s">
        <v>1203</v>
      </c>
      <c r="I189" s="359" t="s">
        <v>1203</v>
      </c>
      <c r="J189" s="359" t="s">
        <v>1206</v>
      </c>
      <c r="K189" s="359" t="s">
        <v>822</v>
      </c>
      <c r="L189" s="359" t="s">
        <v>1207</v>
      </c>
    </row>
    <row r="190" spans="2:12" ht="13.2">
      <c r="B190" s="7" t="s">
        <v>499</v>
      </c>
      <c r="C190" s="3"/>
      <c r="D190" s="3"/>
      <c r="E190" s="3"/>
      <c r="F190" s="359" t="s">
        <v>1148</v>
      </c>
      <c r="G190" s="359" t="s">
        <v>1148</v>
      </c>
      <c r="H190" s="359" t="s">
        <v>1151</v>
      </c>
      <c r="I190" s="359" t="s">
        <v>1152</v>
      </c>
      <c r="J190" s="359" t="s">
        <v>1203</v>
      </c>
      <c r="K190" s="359" t="s">
        <v>1203</v>
      </c>
      <c r="L190" s="359" t="s">
        <v>1149</v>
      </c>
    </row>
    <row r="191" spans="2:12" ht="13.2">
      <c r="B191" s="28" t="s">
        <v>949</v>
      </c>
      <c r="C191" s="348"/>
      <c r="D191" s="348"/>
      <c r="E191" s="3"/>
      <c r="F191" s="359" t="s">
        <v>1150</v>
      </c>
      <c r="G191" s="359" t="s">
        <v>1150</v>
      </c>
      <c r="H191" s="547" t="s">
        <v>1155</v>
      </c>
      <c r="I191" s="546" t="s">
        <v>1156</v>
      </c>
      <c r="J191" s="359" t="s">
        <v>1204</v>
      </c>
      <c r="K191" s="359" t="s">
        <v>1205</v>
      </c>
      <c r="L191" s="359" t="s">
        <v>1153</v>
      </c>
    </row>
    <row r="192" spans="2:12" ht="13.2">
      <c r="B192" s="7"/>
      <c r="C192" s="6"/>
      <c r="D192" s="6"/>
      <c r="E192" s="6"/>
      <c r="F192" s="359" t="s">
        <v>1154</v>
      </c>
      <c r="G192" s="545" t="s">
        <v>1154</v>
      </c>
      <c r="H192" s="545" t="s">
        <v>1204</v>
      </c>
      <c r="I192" s="359" t="s">
        <v>1205</v>
      </c>
      <c r="J192" s="359"/>
      <c r="K192" s="359"/>
      <c r="L192" s="600" t="s">
        <v>1428</v>
      </c>
    </row>
    <row r="193" spans="1:12" ht="13.8" thickBot="1">
      <c r="B193" s="12"/>
      <c r="C193" s="14"/>
      <c r="D193" s="14"/>
      <c r="E193" s="14"/>
      <c r="F193" s="465" t="s">
        <v>1204</v>
      </c>
      <c r="G193" s="38" t="s">
        <v>1205</v>
      </c>
      <c r="H193" s="38"/>
      <c r="I193" s="35"/>
      <c r="J193" s="35"/>
      <c r="K193" s="35"/>
      <c r="L193" s="35"/>
    </row>
    <row r="194" spans="1:12" ht="13.2">
      <c r="B194" s="235" t="s">
        <v>1289</v>
      </c>
      <c r="D194" s="6"/>
      <c r="E194" s="6"/>
      <c r="F194" s="235">
        <v>0</v>
      </c>
      <c r="G194" s="276">
        <v>0</v>
      </c>
      <c r="H194" s="276">
        <v>0</v>
      </c>
      <c r="I194" s="276">
        <v>0</v>
      </c>
      <c r="J194" s="349">
        <v>0</v>
      </c>
      <c r="K194" s="349">
        <v>0</v>
      </c>
      <c r="L194" s="349">
        <v>0</v>
      </c>
    </row>
    <row r="195" spans="1:12" ht="13.8" thickBot="1">
      <c r="B195" s="246" t="s">
        <v>1290</v>
      </c>
      <c r="C195" s="71"/>
      <c r="D195" s="71"/>
      <c r="E195" s="71"/>
      <c r="F195" s="235">
        <v>0</v>
      </c>
      <c r="G195" s="276">
        <v>0</v>
      </c>
      <c r="H195" s="276">
        <v>0</v>
      </c>
      <c r="I195" s="276">
        <v>0</v>
      </c>
      <c r="J195" s="349">
        <v>0</v>
      </c>
      <c r="K195" s="349">
        <v>0</v>
      </c>
      <c r="L195" s="349">
        <v>0</v>
      </c>
    </row>
    <row r="196" spans="1:12" ht="13.8" thickBot="1">
      <c r="B196" s="13" t="s">
        <v>1157</v>
      </c>
      <c r="C196" s="277"/>
      <c r="D196" s="277"/>
      <c r="E196" s="277"/>
      <c r="F196" s="354">
        <f t="shared" ref="F196:L196" si="0">SUM(F194:F195)</f>
        <v>0</v>
      </c>
      <c r="G196" s="44">
        <f t="shared" si="0"/>
        <v>0</v>
      </c>
      <c r="H196" s="355">
        <f t="shared" si="0"/>
        <v>0</v>
      </c>
      <c r="I196" s="355">
        <f t="shared" si="0"/>
        <v>0</v>
      </c>
      <c r="J196" s="44">
        <f t="shared" si="0"/>
        <v>0</v>
      </c>
      <c r="K196" s="44">
        <f t="shared" si="0"/>
        <v>0</v>
      </c>
      <c r="L196" s="44">
        <f t="shared" si="0"/>
        <v>0</v>
      </c>
    </row>
    <row r="197" spans="1:12" ht="13.2">
      <c r="B197" s="55" t="s">
        <v>823</v>
      </c>
      <c r="C197" s="102"/>
      <c r="D197" s="102"/>
      <c r="E197" s="102"/>
      <c r="F197" s="71"/>
      <c r="G197" s="71"/>
      <c r="H197" s="71"/>
      <c r="I197" s="71"/>
      <c r="J197" s="71"/>
      <c r="K197" s="71"/>
      <c r="L197" s="71"/>
    </row>
    <row r="198" spans="1:12" ht="13.2">
      <c r="B198" s="55" t="s">
        <v>831</v>
      </c>
    </row>
    <row r="199" spans="1:12" ht="13.2">
      <c r="B199" s="55"/>
    </row>
    <row r="200" spans="1:12" ht="13.2">
      <c r="B200" s="55"/>
    </row>
    <row r="201" spans="1:12" ht="13.8" thickBot="1">
      <c r="B201" s="55"/>
    </row>
    <row r="202" spans="1:12" ht="13.2">
      <c r="B202" s="34" t="s">
        <v>1273</v>
      </c>
      <c r="C202" s="365"/>
      <c r="D202" s="248"/>
      <c r="E202" s="248"/>
      <c r="F202" s="248"/>
      <c r="G202" s="248"/>
      <c r="H202" s="248"/>
      <c r="I202" s="248"/>
      <c r="J202" s="366"/>
      <c r="K202" s="366"/>
    </row>
    <row r="203" spans="1:12" ht="13.2">
      <c r="B203" s="31" t="s">
        <v>950</v>
      </c>
      <c r="C203" s="43"/>
      <c r="D203" s="358"/>
      <c r="E203" s="358"/>
      <c r="F203" s="358"/>
      <c r="G203" s="249"/>
      <c r="H203" s="356"/>
      <c r="I203" s="249"/>
      <c r="J203" s="367"/>
      <c r="K203" s="367"/>
      <c r="L203" s="218"/>
    </row>
    <row r="204" spans="1:12" ht="13.8" thickBot="1">
      <c r="B204" s="241" t="s">
        <v>659</v>
      </c>
      <c r="C204" s="250"/>
      <c r="D204" s="362"/>
      <c r="E204" s="362"/>
      <c r="F204" s="362"/>
      <c r="G204" s="356"/>
      <c r="H204" s="356"/>
      <c r="I204" s="250"/>
      <c r="J204" s="62"/>
      <c r="K204" s="62"/>
    </row>
    <row r="205" spans="1:12" s="50" customFormat="1" ht="27" thickBot="1">
      <c r="A205" s="280"/>
      <c r="B205" s="228"/>
      <c r="C205" s="230"/>
      <c r="D205" s="368" t="s">
        <v>660</v>
      </c>
      <c r="E205" s="229" t="s">
        <v>1087</v>
      </c>
      <c r="F205" s="228" t="s">
        <v>1088</v>
      </c>
      <c r="G205" s="368" t="s">
        <v>1089</v>
      </c>
      <c r="H205" s="368" t="s">
        <v>536</v>
      </c>
      <c r="I205" s="229" t="s">
        <v>1090</v>
      </c>
      <c r="J205" s="314" t="s">
        <v>718</v>
      </c>
      <c r="K205" s="338" t="s">
        <v>719</v>
      </c>
    </row>
    <row r="206" spans="1:12" ht="13.8" thickBot="1">
      <c r="B206" s="233" t="s">
        <v>1373</v>
      </c>
      <c r="C206" s="251"/>
      <c r="D206" s="247">
        <v>8257</v>
      </c>
      <c r="E206" s="242">
        <v>604</v>
      </c>
      <c r="F206" s="247">
        <v>7</v>
      </c>
      <c r="G206" s="281">
        <v>2</v>
      </c>
      <c r="H206" s="281">
        <v>0</v>
      </c>
      <c r="I206" s="281">
        <v>1</v>
      </c>
      <c r="J206" s="369">
        <f>SUM(D206:I206)</f>
        <v>8871</v>
      </c>
      <c r="K206" s="370">
        <f>IF(D206=0,0,D206/J206)</f>
        <v>0.93078570623379553</v>
      </c>
    </row>
    <row r="207" spans="1:12" ht="13.2">
      <c r="B207" s="586" t="s">
        <v>359</v>
      </c>
      <c r="H207" s="102"/>
    </row>
    <row r="208" spans="1:12" ht="13.8" thickBot="1">
      <c r="H208" s="102"/>
    </row>
    <row r="209" spans="1:11" ht="13.2">
      <c r="B209" s="8" t="s">
        <v>1274</v>
      </c>
      <c r="C209" s="371"/>
      <c r="D209" s="259"/>
      <c r="E209" s="259"/>
      <c r="F209" s="259"/>
      <c r="G209" s="259"/>
      <c r="H209" s="259"/>
      <c r="I209" s="252"/>
      <c r="J209" s="372"/>
      <c r="K209" s="373"/>
    </row>
    <row r="210" spans="1:11" ht="13.2">
      <c r="B210" s="7" t="s">
        <v>951</v>
      </c>
      <c r="C210" s="6"/>
      <c r="D210" s="6"/>
      <c r="E210" s="6"/>
      <c r="F210" s="6"/>
      <c r="G210" s="102"/>
      <c r="H210" s="102"/>
      <c r="I210" s="253"/>
      <c r="J210" s="374"/>
      <c r="K210" s="15"/>
    </row>
    <row r="211" spans="1:11" ht="13.8" thickBot="1">
      <c r="B211" s="12"/>
      <c r="C211" s="14"/>
      <c r="D211" s="14"/>
      <c r="E211" s="14"/>
      <c r="F211" s="14"/>
      <c r="G211" s="242"/>
      <c r="H211" s="242"/>
      <c r="I211" s="254"/>
      <c r="J211" s="24"/>
      <c r="K211" s="361"/>
    </row>
    <row r="212" spans="1:11" ht="27" thickBot="1">
      <c r="B212" s="12"/>
      <c r="C212" s="375"/>
      <c r="D212" s="376" t="s">
        <v>660</v>
      </c>
      <c r="E212" s="377" t="s">
        <v>1087</v>
      </c>
      <c r="F212" s="378" t="s">
        <v>1088</v>
      </c>
      <c r="G212" s="376" t="s">
        <v>1089</v>
      </c>
      <c r="H212" s="376" t="s">
        <v>536</v>
      </c>
      <c r="I212" s="377" t="s">
        <v>1090</v>
      </c>
      <c r="J212" s="314" t="s">
        <v>718</v>
      </c>
      <c r="K212" s="314" t="s">
        <v>719</v>
      </c>
    </row>
    <row r="213" spans="1:11" ht="13.8" thickBot="1">
      <c r="B213" s="233" t="s">
        <v>360</v>
      </c>
      <c r="C213" s="254"/>
      <c r="D213" s="247">
        <v>27</v>
      </c>
      <c r="E213" s="242">
        <v>29</v>
      </c>
      <c r="F213" s="247">
        <v>16</v>
      </c>
      <c r="G213" s="242">
        <v>3</v>
      </c>
      <c r="H213" s="281">
        <v>0</v>
      </c>
      <c r="I213" s="242">
        <v>0</v>
      </c>
      <c r="J213" s="369">
        <f>SUM(D213:I213)</f>
        <v>75</v>
      </c>
      <c r="K213" s="370">
        <f>IF(D213=0,0,D213/J213)</f>
        <v>0.36</v>
      </c>
    </row>
    <row r="214" spans="1:11" ht="13.2">
      <c r="B214" s="55" t="s">
        <v>361</v>
      </c>
      <c r="H214" s="102"/>
    </row>
    <row r="215" spans="1:11" ht="13.2">
      <c r="B215" s="55" t="s">
        <v>362</v>
      </c>
      <c r="H215" s="102"/>
    </row>
    <row r="216" spans="1:11" ht="13.2">
      <c r="B216" s="348" t="s">
        <v>302</v>
      </c>
      <c r="H216" s="102"/>
    </row>
    <row r="217" spans="1:11" ht="13.2">
      <c r="B217" s="218" t="s">
        <v>303</v>
      </c>
      <c r="H217" s="102"/>
    </row>
    <row r="218" spans="1:11" ht="13.8" thickBot="1">
      <c r="H218" s="102"/>
    </row>
    <row r="219" spans="1:11" s="50" customFormat="1" ht="60" customHeight="1" thickBot="1">
      <c r="A219" s="280"/>
      <c r="B219" s="228" t="str">
        <f>"Tabell 1 - 9  -  Tilgjengelighet ved sosialtjenesten pr. 31.12."</f>
        <v>Tabell 1 - 9  -  Tilgjengelighet ved sosialtjenesten pr. 31.12.</v>
      </c>
      <c r="C219" s="229"/>
      <c r="D219" s="230"/>
      <c r="E219" s="379"/>
    </row>
    <row r="220" spans="1:11" ht="13.2">
      <c r="B220" s="235" t="s">
        <v>998</v>
      </c>
      <c r="C220" s="102"/>
      <c r="D220" s="253" t="s">
        <v>1184</v>
      </c>
      <c r="E220" s="380" t="s">
        <v>363</v>
      </c>
    </row>
    <row r="221" spans="1:11" ht="13.2">
      <c r="B221" s="235" t="s">
        <v>999</v>
      </c>
      <c r="C221" s="102"/>
      <c r="D221" s="380"/>
      <c r="E221" s="381">
        <v>1</v>
      </c>
    </row>
    <row r="222" spans="1:11" ht="13.2">
      <c r="B222" s="235" t="s">
        <v>1000</v>
      </c>
      <c r="C222" s="102"/>
      <c r="D222" s="380"/>
      <c r="E222" s="381">
        <v>0</v>
      </c>
    </row>
    <row r="223" spans="1:11" ht="12" customHeight="1" thickBot="1">
      <c r="B223" s="233" t="s">
        <v>1001</v>
      </c>
      <c r="C223" s="242"/>
      <c r="D223" s="382"/>
      <c r="E223" s="256">
        <v>0</v>
      </c>
    </row>
    <row r="224" spans="1:11" ht="15.75" customHeight="1">
      <c r="B224" s="55" t="s">
        <v>810</v>
      </c>
      <c r="H224" s="102"/>
    </row>
    <row r="225" spans="2:13" ht="13.2">
      <c r="B225" s="55" t="s">
        <v>811</v>
      </c>
      <c r="H225" s="102"/>
    </row>
    <row r="226" spans="2:13" ht="13.2"/>
    <row r="227" spans="2:13" ht="13.8" thickBot="1">
      <c r="B227" s="154"/>
      <c r="C227" s="71"/>
      <c r="L227" s="218"/>
    </row>
    <row r="228" spans="2:13" ht="19.5" customHeight="1" thickBot="1">
      <c r="B228" s="697" t="s">
        <v>952</v>
      </c>
      <c r="C228" s="698"/>
      <c r="D228" s="698"/>
      <c r="E228" s="699"/>
      <c r="F228" s="281"/>
      <c r="G228" s="281">
        <v>92</v>
      </c>
      <c r="K228" s="218"/>
      <c r="L228" s="218"/>
    </row>
    <row r="229" spans="2:13" ht="15" customHeight="1">
      <c r="B229" s="81" t="s">
        <v>1240</v>
      </c>
      <c r="C229" s="696"/>
      <c r="D229" s="696"/>
      <c r="E229" s="696"/>
      <c r="F229" s="102"/>
      <c r="G229" s="646"/>
      <c r="H229" s="102"/>
      <c r="I229" s="645"/>
      <c r="K229" s="218"/>
      <c r="L229" s="218"/>
    </row>
    <row r="230" spans="2:13" ht="15" customHeight="1">
      <c r="B230" s="649" t="s">
        <v>1355</v>
      </c>
      <c r="C230" s="696"/>
      <c r="D230" s="696"/>
      <c r="E230" s="696"/>
      <c r="F230" s="102"/>
      <c r="G230" s="646"/>
      <c r="H230" s="102"/>
      <c r="I230" s="645"/>
      <c r="K230" s="218"/>
      <c r="L230" s="218"/>
    </row>
    <row r="231" spans="2:13" ht="12.75" customHeight="1">
      <c r="B231" s="586" t="s">
        <v>1356</v>
      </c>
      <c r="C231" s="272"/>
      <c r="D231" s="272"/>
      <c r="E231" s="272"/>
      <c r="F231" s="385"/>
      <c r="G231" s="218"/>
      <c r="H231" s="218"/>
      <c r="I231" s="218"/>
      <c r="K231" s="218"/>
      <c r="L231" s="218"/>
      <c r="M231" s="386"/>
    </row>
    <row r="232" spans="2:13" ht="12.75" customHeight="1" thickBot="1">
      <c r="C232" s="272"/>
      <c r="D232" s="272"/>
      <c r="E232" s="272"/>
      <c r="F232" s="385"/>
      <c r="G232" s="218"/>
      <c r="H232" s="218"/>
      <c r="I232" s="218"/>
      <c r="K232" s="218"/>
      <c r="L232" s="218"/>
      <c r="M232" s="386"/>
    </row>
    <row r="233" spans="2:13" ht="12.75" customHeight="1" thickBot="1">
      <c r="B233" s="697" t="s">
        <v>953</v>
      </c>
      <c r="C233" s="698"/>
      <c r="D233" s="698"/>
      <c r="E233" s="699"/>
      <c r="F233" s="281"/>
      <c r="G233" s="281"/>
      <c r="H233" s="384">
        <v>10</v>
      </c>
      <c r="I233" s="218"/>
      <c r="K233" s="218"/>
      <c r="L233" s="218"/>
      <c r="M233" s="386"/>
    </row>
    <row r="234" spans="2:13" ht="12.75" customHeight="1" thickBot="1">
      <c r="B234" s="323"/>
      <c r="C234" s="218"/>
      <c r="D234" s="218"/>
      <c r="E234" s="218"/>
      <c r="F234" s="218"/>
      <c r="G234" s="218"/>
      <c r="H234" s="218"/>
      <c r="I234" s="218"/>
      <c r="K234" s="218"/>
      <c r="L234" s="218"/>
      <c r="M234" s="386"/>
    </row>
    <row r="235" spans="2:13" ht="17.25" customHeight="1" thickBot="1">
      <c r="B235" s="880" t="s">
        <v>304</v>
      </c>
      <c r="C235" s="711"/>
      <c r="D235" s="711"/>
      <c r="E235" s="712"/>
      <c r="F235" s="647">
        <v>32</v>
      </c>
      <c r="G235" s="218"/>
      <c r="H235" s="659"/>
      <c r="I235" s="218"/>
      <c r="K235" s="218"/>
      <c r="L235" s="218"/>
      <c r="M235" s="386"/>
    </row>
    <row r="236" spans="2:13" ht="17.25" customHeight="1">
      <c r="B236" s="881" t="s">
        <v>305</v>
      </c>
      <c r="C236" s="696"/>
      <c r="D236" s="696"/>
      <c r="E236" s="696"/>
      <c r="F236" s="272"/>
      <c r="H236" s="218"/>
      <c r="I236" s="218"/>
      <c r="K236" s="218"/>
      <c r="L236" s="218"/>
      <c r="M236" s="386"/>
    </row>
    <row r="237" spans="2:13" ht="12.75" customHeight="1">
      <c r="C237" s="218"/>
      <c r="D237" s="218"/>
      <c r="E237" s="218"/>
      <c r="F237" s="218"/>
      <c r="H237" s="218"/>
      <c r="I237" s="218"/>
      <c r="K237" s="218"/>
      <c r="L237" s="218"/>
      <c r="M237" s="386"/>
    </row>
    <row r="238" spans="2:13" ht="14.25" customHeight="1" thickBot="1">
      <c r="B238" s="643"/>
      <c r="C238" s="218"/>
      <c r="D238" s="218"/>
      <c r="E238" s="218"/>
      <c r="F238" s="218"/>
      <c r="G238" s="218"/>
      <c r="H238" s="218"/>
      <c r="I238" s="218"/>
      <c r="L238" s="218"/>
      <c r="M238" s="386"/>
    </row>
    <row r="239" spans="2:13" ht="93.75" customHeight="1" thickBot="1">
      <c r="B239" s="69" t="s">
        <v>954</v>
      </c>
      <c r="C239" s="223"/>
      <c r="D239" s="314" t="s">
        <v>165</v>
      </c>
      <c r="E239" s="882" t="s">
        <v>306</v>
      </c>
      <c r="F239" s="956" t="s">
        <v>307</v>
      </c>
      <c r="G239" s="957"/>
      <c r="K239" s="218"/>
      <c r="L239" s="218"/>
      <c r="M239" s="386"/>
    </row>
    <row r="240" spans="2:13" ht="29.25" customHeight="1">
      <c r="B240" s="952" t="s">
        <v>1243</v>
      </c>
      <c r="C240" s="953"/>
      <c r="D240" s="275">
        <v>0</v>
      </c>
      <c r="E240" s="275">
        <v>5</v>
      </c>
      <c r="F240" s="954">
        <v>65</v>
      </c>
      <c r="G240" s="955"/>
      <c r="K240" s="218"/>
      <c r="L240" s="218"/>
      <c r="M240" s="386"/>
    </row>
    <row r="241" spans="2:13" ht="30.75" customHeight="1">
      <c r="B241" s="933" t="s">
        <v>469</v>
      </c>
      <c r="C241" s="934"/>
      <c r="D241" s="276">
        <v>91</v>
      </c>
      <c r="E241" s="276">
        <v>25</v>
      </c>
      <c r="F241" s="931">
        <v>19</v>
      </c>
      <c r="G241" s="932"/>
      <c r="H241" s="102"/>
      <c r="K241" s="218"/>
      <c r="L241" s="218"/>
      <c r="M241" s="386"/>
    </row>
    <row r="242" spans="2:13" ht="30.75" customHeight="1" thickBot="1">
      <c r="B242" s="933" t="s">
        <v>470</v>
      </c>
      <c r="C242" s="934"/>
      <c r="D242" s="276">
        <v>1</v>
      </c>
      <c r="E242" s="276">
        <v>2</v>
      </c>
      <c r="F242" s="931">
        <v>1</v>
      </c>
      <c r="G242" s="932"/>
      <c r="H242" s="102"/>
      <c r="K242" s="218"/>
      <c r="L242" s="218"/>
      <c r="M242" s="386"/>
    </row>
    <row r="243" spans="2:13" ht="14.25" customHeight="1" thickBot="1">
      <c r="B243" s="354" t="s">
        <v>364</v>
      </c>
      <c r="C243" s="430"/>
      <c r="D243" s="44">
        <f>SUBTOTAL(9,D240:D242)</f>
        <v>92</v>
      </c>
      <c r="E243" s="44">
        <f>SUBTOTAL(9,E240:E242)</f>
        <v>32</v>
      </c>
      <c r="F243" s="1026">
        <f>SUBTOTAL(9,F240:F242)</f>
        <v>85</v>
      </c>
      <c r="G243" s="1027"/>
      <c r="H243" s="102"/>
      <c r="K243" s="218"/>
      <c r="L243" s="218"/>
      <c r="M243" s="386"/>
    </row>
    <row r="244" spans="2:13" ht="42" customHeight="1">
      <c r="B244" s="1025" t="s">
        <v>1244</v>
      </c>
      <c r="C244" s="1025"/>
      <c r="D244" s="1025"/>
      <c r="E244" s="1025"/>
      <c r="F244" s="1025"/>
      <c r="G244" s="1025"/>
      <c r="H244" s="1025"/>
      <c r="I244" s="1025"/>
      <c r="J244" s="1025"/>
      <c r="L244" s="218"/>
      <c r="M244" s="386"/>
    </row>
    <row r="245" spans="2:13" ht="18" customHeight="1">
      <c r="B245" s="642"/>
      <c r="C245" s="642"/>
      <c r="D245" s="642"/>
      <c r="E245" s="642"/>
      <c r="F245" s="642"/>
      <c r="G245" s="642"/>
      <c r="H245" s="642"/>
      <c r="I245" s="642"/>
      <c r="J245" s="642"/>
      <c r="L245" s="218"/>
      <c r="M245" s="386"/>
    </row>
    <row r="246" spans="2:13" ht="16.5" customHeight="1">
      <c r="B246" s="644"/>
      <c r="C246" s="642"/>
      <c r="D246" s="642"/>
      <c r="E246" s="642"/>
      <c r="F246" s="642"/>
      <c r="G246" s="642"/>
      <c r="H246" s="642"/>
      <c r="I246" s="642"/>
      <c r="J246" s="642"/>
      <c r="L246" s="218"/>
      <c r="M246" s="386"/>
    </row>
    <row r="247" spans="2:13" ht="15.75" customHeight="1">
      <c r="B247" s="643"/>
      <c r="C247" s="642"/>
      <c r="D247" s="642"/>
      <c r="E247" s="642"/>
      <c r="F247" s="642"/>
      <c r="G247" s="642"/>
      <c r="H247" s="642"/>
      <c r="I247" s="642"/>
      <c r="J247" s="642"/>
      <c r="L247" s="218"/>
      <c r="M247" s="386"/>
    </row>
    <row r="248" spans="2:13" ht="15.75" customHeight="1" thickBot="1">
      <c r="D248" s="642"/>
      <c r="E248" s="642"/>
      <c r="F248" s="642"/>
      <c r="G248" s="642"/>
      <c r="H248" s="642"/>
      <c r="I248" s="642"/>
      <c r="J248" s="642"/>
      <c r="L248" s="218"/>
      <c r="M248" s="386"/>
    </row>
    <row r="249" spans="2:13" ht="18.75" customHeight="1">
      <c r="B249" s="1022" t="s">
        <v>643</v>
      </c>
      <c r="C249" s="1023"/>
      <c r="D249" s="1024"/>
      <c r="E249" s="660"/>
      <c r="F249" s="661"/>
      <c r="G249" s="218"/>
      <c r="H249" s="642"/>
      <c r="I249" s="642"/>
      <c r="J249" s="642"/>
      <c r="K249" s="218"/>
      <c r="L249" s="218"/>
      <c r="M249" s="386"/>
    </row>
    <row r="250" spans="2:13" ht="75" customHeight="1" thickBot="1">
      <c r="B250" s="1034" t="s">
        <v>308</v>
      </c>
      <c r="C250" s="1035"/>
      <c r="D250" s="1036"/>
      <c r="E250" s="352" t="s">
        <v>1432</v>
      </c>
      <c r="F250" s="154"/>
      <c r="G250" s="659"/>
      <c r="H250" s="706"/>
      <c r="I250" s="706"/>
      <c r="J250" s="706"/>
      <c r="K250" s="218"/>
      <c r="L250" s="218"/>
      <c r="M250" s="386"/>
    </row>
    <row r="251" spans="2:13" ht="33.75" customHeight="1">
      <c r="B251" s="1033" t="s">
        <v>548</v>
      </c>
      <c r="C251" s="1023"/>
      <c r="D251" s="1024"/>
      <c r="E251" s="666">
        <v>0</v>
      </c>
      <c r="F251" s="272"/>
      <c r="G251" s="218"/>
      <c r="H251" s="642"/>
      <c r="I251" s="642"/>
      <c r="J251" s="642"/>
      <c r="K251" s="218"/>
      <c r="L251" s="218"/>
      <c r="M251" s="386"/>
    </row>
    <row r="252" spans="2:13" ht="30.75" customHeight="1">
      <c r="B252" s="1030" t="s">
        <v>473</v>
      </c>
      <c r="C252" s="1031"/>
      <c r="D252" s="1032"/>
      <c r="E252" s="398">
        <v>19</v>
      </c>
      <c r="F252" s="272"/>
      <c r="G252" s="218"/>
      <c r="H252" s="642"/>
      <c r="I252" s="642"/>
      <c r="J252" s="642"/>
      <c r="K252" s="218"/>
      <c r="L252" s="218"/>
      <c r="M252" s="386"/>
    </row>
    <row r="253" spans="2:13" ht="32.25" customHeight="1" thickBot="1">
      <c r="B253" s="1015" t="s">
        <v>479</v>
      </c>
      <c r="C253" s="951"/>
      <c r="D253" s="1016"/>
      <c r="E253" s="667">
        <v>0</v>
      </c>
      <c r="F253" s="272"/>
      <c r="G253" s="218"/>
      <c r="H253" s="642"/>
      <c r="I253" s="642"/>
      <c r="J253" s="642"/>
      <c r="K253" s="218"/>
      <c r="L253" s="218"/>
      <c r="M253" s="386"/>
    </row>
    <row r="254" spans="2:13" ht="18" customHeight="1" thickBot="1">
      <c r="B254" s="1026" t="s">
        <v>649</v>
      </c>
      <c r="C254" s="1028"/>
      <c r="D254" s="1029"/>
      <c r="E254" s="355">
        <f>SUM(E251:E253)</f>
        <v>19</v>
      </c>
      <c r="F254" s="272"/>
      <c r="G254" s="218"/>
      <c r="H254" s="642"/>
      <c r="I254" s="642"/>
      <c r="J254" s="642"/>
      <c r="K254" s="218"/>
      <c r="L254" s="218"/>
      <c r="M254" s="386"/>
    </row>
    <row r="255" spans="2:13" ht="16.5" customHeight="1">
      <c r="B255" s="1014" t="s">
        <v>510</v>
      </c>
      <c r="C255" s="1014"/>
      <c r="D255" s="1014"/>
      <c r="E255" s="1014"/>
      <c r="F255" s="1014"/>
      <c r="G255" s="1014"/>
      <c r="H255" s="1014"/>
      <c r="I255" s="1014"/>
      <c r="J255" s="1014"/>
      <c r="K255" s="218"/>
      <c r="L255" s="218"/>
      <c r="M255" s="386"/>
    </row>
    <row r="256" spans="2:13" ht="13.2">
      <c r="B256" s="707" t="s">
        <v>511</v>
      </c>
      <c r="C256" s="348"/>
      <c r="D256" s="218"/>
      <c r="E256" s="218"/>
      <c r="F256" s="218"/>
      <c r="G256" s="218"/>
      <c r="H256" s="642"/>
      <c r="I256" s="642"/>
      <c r="J256" s="642"/>
      <c r="K256" s="218"/>
      <c r="L256" s="218"/>
      <c r="M256" s="386"/>
    </row>
    <row r="257" spans="2:13" ht="13.2">
      <c r="B257" s="707" t="s">
        <v>512</v>
      </c>
      <c r="C257" s="348"/>
      <c r="D257" s="218"/>
      <c r="E257" s="218"/>
      <c r="F257" s="218"/>
      <c r="G257" s="218"/>
      <c r="H257" s="642"/>
      <c r="I257" s="642"/>
      <c r="J257" s="642"/>
      <c r="K257" s="218"/>
      <c r="L257" s="218"/>
      <c r="M257" s="386"/>
    </row>
    <row r="258" spans="2:13" ht="13.2">
      <c r="B258" s="586"/>
      <c r="C258" s="3"/>
      <c r="H258" s="642"/>
      <c r="I258" s="642"/>
      <c r="J258" s="642"/>
      <c r="K258" s="218"/>
      <c r="L258" s="218"/>
      <c r="M258" s="386"/>
    </row>
    <row r="259" spans="2:13" ht="13.2">
      <c r="B259" s="563"/>
      <c r="C259" s="3"/>
      <c r="H259" s="642"/>
      <c r="I259" s="642"/>
      <c r="J259" s="642"/>
      <c r="L259" s="218"/>
      <c r="M259" s="386"/>
    </row>
    <row r="260" spans="2:13" ht="13.8" thickBot="1">
      <c r="B260" s="395"/>
      <c r="C260" s="396"/>
      <c r="D260" s="396"/>
      <c r="E260" s="272"/>
      <c r="F260" s="272"/>
      <c r="G260" s="272"/>
      <c r="L260" s="218"/>
      <c r="M260" s="386"/>
    </row>
    <row r="261" spans="2:13" ht="13.2">
      <c r="B261" s="8" t="s">
        <v>1342</v>
      </c>
      <c r="C261" s="252"/>
      <c r="D261" s="383"/>
      <c r="K261" s="218"/>
      <c r="L261" s="218"/>
    </row>
    <row r="262" spans="2:13" ht="53.4" thickBot="1">
      <c r="B262" s="777" t="s">
        <v>955</v>
      </c>
      <c r="C262" s="254"/>
      <c r="D262" s="714" t="s">
        <v>1432</v>
      </c>
      <c r="K262" s="218"/>
      <c r="L262" s="218"/>
    </row>
    <row r="263" spans="2:13" ht="13.2">
      <c r="B263" s="345" t="s">
        <v>513</v>
      </c>
      <c r="C263" s="253"/>
      <c r="D263" s="400">
        <v>5</v>
      </c>
      <c r="E263" s="218"/>
      <c r="F263" s="218"/>
      <c r="G263" s="218"/>
      <c r="H263" s="218"/>
      <c r="K263" s="218"/>
      <c r="L263" s="218"/>
    </row>
    <row r="264" spans="2:13" ht="13.2">
      <c r="B264" s="246" t="s">
        <v>641</v>
      </c>
      <c r="C264" s="253"/>
      <c r="D264" s="397">
        <v>7</v>
      </c>
      <c r="E264" s="218"/>
      <c r="F264" s="218"/>
      <c r="G264" s="218"/>
      <c r="H264" s="218"/>
      <c r="K264" s="218"/>
      <c r="L264" s="218"/>
    </row>
    <row r="265" spans="2:13" ht="13.2">
      <c r="B265" s="246" t="s">
        <v>477</v>
      </c>
      <c r="C265" s="253"/>
      <c r="D265" s="397">
        <v>3</v>
      </c>
      <c r="E265" s="218"/>
      <c r="F265" s="218"/>
      <c r="G265" s="218"/>
      <c r="H265" s="218"/>
      <c r="K265" s="218"/>
      <c r="L265" s="218"/>
    </row>
    <row r="266" spans="2:13" ht="13.2">
      <c r="B266" s="246" t="s">
        <v>549</v>
      </c>
      <c r="C266" s="253"/>
      <c r="D266" s="397">
        <v>0</v>
      </c>
      <c r="E266" s="218"/>
      <c r="F266" s="218"/>
      <c r="H266" s="218"/>
      <c r="K266" s="218"/>
      <c r="L266" s="218"/>
    </row>
    <row r="267" spans="2:13" ht="13.2">
      <c r="B267" s="246" t="s">
        <v>550</v>
      </c>
      <c r="C267" s="253"/>
      <c r="D267" s="397">
        <v>1</v>
      </c>
      <c r="E267" s="218"/>
      <c r="F267" s="218"/>
      <c r="G267" s="218"/>
      <c r="H267" s="218"/>
      <c r="K267" s="218"/>
      <c r="L267" s="218"/>
    </row>
    <row r="268" spans="2:13" ht="13.2">
      <c r="B268" s="246" t="s">
        <v>642</v>
      </c>
      <c r="C268" s="253"/>
      <c r="D268" s="397">
        <v>0</v>
      </c>
      <c r="E268" s="218"/>
      <c r="F268" s="218"/>
      <c r="G268" s="218"/>
      <c r="H268" s="218"/>
      <c r="K268" s="218"/>
      <c r="L268" s="218"/>
    </row>
    <row r="269" spans="2:13" ht="13.2">
      <c r="B269" s="246" t="s">
        <v>474</v>
      </c>
      <c r="C269" s="253"/>
      <c r="D269" s="397">
        <v>2</v>
      </c>
      <c r="E269" s="218"/>
      <c r="F269" s="218"/>
      <c r="G269" s="218"/>
      <c r="H269" s="218"/>
      <c r="K269" s="218"/>
      <c r="L269" s="218"/>
    </row>
    <row r="270" spans="2:13" ht="13.8" thickBot="1">
      <c r="B270" s="246" t="s">
        <v>478</v>
      </c>
      <c r="C270" s="253"/>
      <c r="D270" s="397">
        <v>1</v>
      </c>
      <c r="E270" s="218"/>
      <c r="F270" s="218"/>
      <c r="G270" s="218"/>
      <c r="H270" s="218"/>
      <c r="K270" s="218"/>
      <c r="L270" s="218"/>
    </row>
    <row r="271" spans="2:13" ht="13.8" thickBot="1">
      <c r="B271" s="665" t="s">
        <v>649</v>
      </c>
      <c r="C271" s="430"/>
      <c r="D271" s="44">
        <f>SUBTOTAL(9,D263:D270)</f>
        <v>19</v>
      </c>
      <c r="E271" s="218"/>
      <c r="F271" s="218"/>
      <c r="G271" s="218"/>
      <c r="H271" s="218"/>
      <c r="K271" s="218"/>
      <c r="L271" s="218"/>
    </row>
    <row r="272" spans="2:13" ht="14.25" customHeight="1">
      <c r="B272" s="713" t="s">
        <v>475</v>
      </c>
      <c r="C272" s="664"/>
      <c r="D272" s="663">
        <v>1</v>
      </c>
      <c r="E272" s="218"/>
      <c r="F272" s="218"/>
      <c r="G272" s="218"/>
      <c r="H272" s="218"/>
      <c r="K272" s="218"/>
      <c r="L272" s="218"/>
    </row>
    <row r="273" spans="2:12" ht="13.8" thickBot="1">
      <c r="B273" s="246" t="s">
        <v>476</v>
      </c>
      <c r="C273" s="253"/>
      <c r="D273" s="397">
        <v>0</v>
      </c>
      <c r="E273" s="218"/>
      <c r="F273" s="218"/>
      <c r="G273" s="218"/>
      <c r="H273" s="218"/>
      <c r="K273" s="218"/>
      <c r="L273" s="218"/>
    </row>
    <row r="274" spans="2:12" ht="15" customHeight="1" thickBot="1">
      <c r="B274" s="665" t="s">
        <v>649</v>
      </c>
      <c r="C274" s="430"/>
      <c r="D274" s="44">
        <f>SUBTOTAL(9,D272:D273)</f>
        <v>1</v>
      </c>
      <c r="E274" s="218"/>
      <c r="F274" s="218"/>
      <c r="G274" s="218"/>
      <c r="H274" s="218"/>
      <c r="K274" s="218"/>
      <c r="L274" s="218"/>
    </row>
    <row r="275" spans="2:12" ht="13.2">
      <c r="B275" s="708" t="s">
        <v>507</v>
      </c>
      <c r="C275" s="700"/>
      <c r="D275" s="700"/>
      <c r="E275" s="700"/>
      <c r="F275" s="700"/>
      <c r="G275" s="700"/>
      <c r="H275" s="700"/>
      <c r="I275" s="700"/>
      <c r="J275" s="700"/>
      <c r="K275" s="218"/>
      <c r="L275" s="218"/>
    </row>
    <row r="276" spans="2:12" ht="13.2">
      <c r="B276" s="586" t="s">
        <v>508</v>
      </c>
      <c r="C276" s="218"/>
      <c r="D276" s="218"/>
      <c r="E276" s="218"/>
      <c r="F276" s="218"/>
      <c r="G276" s="218"/>
      <c r="H276" s="218"/>
      <c r="K276" s="218"/>
      <c r="L276" s="218"/>
    </row>
    <row r="277" spans="2:12" ht="13.2">
      <c r="B277" s="662" t="s">
        <v>509</v>
      </c>
      <c r="C277" s="218"/>
      <c r="D277" s="218"/>
      <c r="E277" s="218"/>
      <c r="F277" s="218"/>
      <c r="G277" s="218"/>
      <c r="H277" s="218"/>
      <c r="K277" s="218"/>
      <c r="L277" s="218"/>
    </row>
    <row r="278" spans="2:12" ht="13.8" thickBot="1">
      <c r="B278" s="662"/>
      <c r="C278" s="218"/>
      <c r="D278" s="218"/>
      <c r="E278" s="218"/>
      <c r="F278" s="218"/>
      <c r="G278" s="218"/>
      <c r="H278" s="218"/>
      <c r="K278" s="218"/>
      <c r="L278" s="218"/>
    </row>
    <row r="279" spans="2:12" ht="13.2">
      <c r="B279" s="8" t="s">
        <v>553</v>
      </c>
      <c r="C279" s="252"/>
      <c r="D279" s="383"/>
      <c r="E279" s="218"/>
      <c r="F279" s="218"/>
      <c r="G279" s="218"/>
      <c r="H279" s="218"/>
      <c r="K279" s="218"/>
      <c r="L279" s="218"/>
    </row>
    <row r="280" spans="2:12" ht="40.200000000000003" thickBot="1">
      <c r="B280" s="883" t="s">
        <v>309</v>
      </c>
      <c r="C280" s="254"/>
      <c r="D280" s="714" t="s">
        <v>1432</v>
      </c>
      <c r="E280" s="218"/>
      <c r="F280" s="218"/>
      <c r="G280" s="218"/>
      <c r="H280" s="218"/>
      <c r="K280" s="218"/>
      <c r="L280" s="218"/>
    </row>
    <row r="281" spans="2:12" ht="13.2">
      <c r="B281" s="345" t="s">
        <v>513</v>
      </c>
      <c r="C281" s="253"/>
      <c r="D281" s="400">
        <v>10</v>
      </c>
      <c r="E281" s="218"/>
      <c r="F281" s="218"/>
      <c r="G281" s="218"/>
      <c r="H281" s="218"/>
      <c r="K281" s="218"/>
      <c r="L281" s="218"/>
    </row>
    <row r="282" spans="2:12" ht="13.2">
      <c r="B282" s="246" t="s">
        <v>641</v>
      </c>
      <c r="C282" s="253"/>
      <c r="D282" s="397">
        <v>2</v>
      </c>
      <c r="E282" s="218"/>
      <c r="F282" s="218"/>
      <c r="G282" s="218"/>
      <c r="H282" s="218"/>
      <c r="K282" s="218"/>
      <c r="L282" s="218"/>
    </row>
    <row r="283" spans="2:12" ht="13.2">
      <c r="B283" s="246" t="s">
        <v>477</v>
      </c>
      <c r="C283" s="253"/>
      <c r="D283" s="397">
        <v>0</v>
      </c>
      <c r="E283" s="218"/>
      <c r="F283" s="218"/>
      <c r="G283" s="218"/>
      <c r="H283" s="218"/>
      <c r="K283" s="218"/>
      <c r="L283" s="218"/>
    </row>
    <row r="284" spans="2:12" ht="13.2">
      <c r="B284" s="246" t="s">
        <v>549</v>
      </c>
      <c r="C284" s="253"/>
      <c r="D284" s="397">
        <v>0</v>
      </c>
      <c r="E284" s="218"/>
      <c r="F284" s="218"/>
      <c r="G284" s="218"/>
      <c r="H284" s="218"/>
      <c r="K284" s="218"/>
      <c r="L284" s="218"/>
    </row>
    <row r="285" spans="2:12" ht="13.2">
      <c r="B285" s="246" t="s">
        <v>550</v>
      </c>
      <c r="C285" s="253"/>
      <c r="D285" s="397">
        <v>0</v>
      </c>
      <c r="E285" s="218"/>
      <c r="F285" s="218"/>
      <c r="G285" s="218"/>
      <c r="H285" s="218"/>
      <c r="K285" s="218"/>
      <c r="L285" s="218"/>
    </row>
    <row r="286" spans="2:12" ht="13.2">
      <c r="B286" s="246" t="s">
        <v>642</v>
      </c>
      <c r="C286" s="253"/>
      <c r="D286" s="397">
        <v>0</v>
      </c>
      <c r="E286" s="218"/>
      <c r="F286" s="218"/>
      <c r="G286" s="218"/>
      <c r="H286" s="218"/>
      <c r="K286" s="218"/>
      <c r="L286" s="218"/>
    </row>
    <row r="287" spans="2:12" ht="13.2">
      <c r="B287" s="246" t="s">
        <v>474</v>
      </c>
      <c r="C287" s="253"/>
      <c r="D287" s="397">
        <v>0</v>
      </c>
      <c r="E287" s="218"/>
      <c r="F287" s="218"/>
      <c r="G287" s="218"/>
      <c r="H287" s="218"/>
      <c r="K287" s="218"/>
      <c r="L287" s="218"/>
    </row>
    <row r="288" spans="2:12" ht="13.8" thickBot="1">
      <c r="B288" s="246" t="s">
        <v>478</v>
      </c>
      <c r="C288" s="253"/>
      <c r="D288" s="397">
        <v>6</v>
      </c>
      <c r="E288" s="218"/>
      <c r="F288" s="218"/>
      <c r="G288" s="218"/>
      <c r="H288" s="218"/>
      <c r="K288" s="218"/>
      <c r="L288" s="218"/>
    </row>
    <row r="289" spans="2:12" ht="13.8" thickBot="1">
      <c r="B289" s="665" t="s">
        <v>649</v>
      </c>
      <c r="C289" s="430"/>
      <c r="D289" s="44">
        <f>SUBTOTAL(9,D281:D288)</f>
        <v>18</v>
      </c>
      <c r="E289" s="218"/>
      <c r="F289" s="218"/>
      <c r="G289" s="218"/>
      <c r="H289" s="218"/>
      <c r="K289" s="218"/>
      <c r="L289" s="218"/>
    </row>
    <row r="290" spans="2:12" ht="13.2">
      <c r="B290" s="713" t="s">
        <v>475</v>
      </c>
      <c r="C290" s="664"/>
      <c r="D290" s="663">
        <v>1</v>
      </c>
      <c r="E290" s="218"/>
      <c r="F290" s="218"/>
      <c r="G290" s="218"/>
      <c r="H290" s="218"/>
      <c r="K290" s="218"/>
      <c r="L290" s="218"/>
    </row>
    <row r="291" spans="2:12" ht="13.8" thickBot="1">
      <c r="B291" s="246" t="s">
        <v>476</v>
      </c>
      <c r="C291" s="253"/>
      <c r="D291" s="397">
        <v>1</v>
      </c>
      <c r="E291" s="218"/>
      <c r="F291" s="218"/>
      <c r="G291" s="218"/>
      <c r="H291" s="218"/>
      <c r="K291" s="218"/>
      <c r="L291" s="218"/>
    </row>
    <row r="292" spans="2:12" ht="13.8" thickBot="1">
      <c r="B292" s="665" t="s">
        <v>649</v>
      </c>
      <c r="C292" s="430"/>
      <c r="D292" s="44">
        <f>SUBTOTAL(9,D290:D291)</f>
        <v>2</v>
      </c>
      <c r="E292" s="218"/>
      <c r="F292" s="218"/>
      <c r="G292" s="218"/>
      <c r="H292" s="218"/>
      <c r="K292" s="218"/>
      <c r="L292" s="218"/>
    </row>
    <row r="293" spans="2:12" ht="13.2">
      <c r="B293" s="708" t="s">
        <v>507</v>
      </c>
      <c r="C293" s="272"/>
      <c r="D293" s="71"/>
      <c r="E293" s="218"/>
      <c r="F293" s="218"/>
      <c r="G293" s="218"/>
      <c r="H293" s="218"/>
      <c r="K293" s="218"/>
      <c r="L293" s="218"/>
    </row>
    <row r="294" spans="2:12" ht="13.2">
      <c r="B294" s="586" t="s">
        <v>508</v>
      </c>
      <c r="C294" s="71"/>
      <c r="D294" s="218"/>
      <c r="E294" s="218"/>
      <c r="F294" s="218"/>
      <c r="G294" s="218"/>
      <c r="H294" s="218"/>
      <c r="K294" s="218"/>
      <c r="L294" s="218"/>
    </row>
    <row r="295" spans="2:12" ht="13.2">
      <c r="B295" s="662" t="s">
        <v>509</v>
      </c>
      <c r="C295" s="218"/>
      <c r="D295" s="218"/>
      <c r="E295" s="218"/>
      <c r="F295" s="218"/>
      <c r="G295" s="218"/>
      <c r="H295" s="218"/>
      <c r="K295" s="218"/>
      <c r="L295" s="218"/>
    </row>
    <row r="296" spans="2:12" ht="13.8" thickBot="1">
      <c r="B296" s="662"/>
      <c r="C296" s="218"/>
      <c r="D296" s="218"/>
      <c r="E296" s="218"/>
      <c r="F296" s="218"/>
      <c r="G296" s="218"/>
      <c r="H296" s="218"/>
      <c r="K296" s="218"/>
      <c r="L296" s="218"/>
    </row>
    <row r="297" spans="2:12" ht="13.2">
      <c r="B297" s="8" t="s">
        <v>552</v>
      </c>
      <c r="C297" s="252"/>
      <c r="D297" s="383"/>
      <c r="E297" s="218"/>
      <c r="F297" s="218"/>
      <c r="G297" s="218"/>
      <c r="H297" s="218"/>
      <c r="K297" s="218"/>
      <c r="L297" s="218"/>
    </row>
    <row r="298" spans="2:12" ht="66.599999999999994" thickBot="1">
      <c r="B298" s="777" t="s">
        <v>956</v>
      </c>
      <c r="C298" s="254"/>
      <c r="D298" s="714" t="s">
        <v>1432</v>
      </c>
      <c r="E298" s="218"/>
      <c r="F298" s="218"/>
      <c r="G298" s="218"/>
      <c r="H298" s="218"/>
      <c r="K298" s="218"/>
      <c r="L298" s="218"/>
    </row>
    <row r="299" spans="2:12" ht="13.2">
      <c r="B299" s="345" t="s">
        <v>513</v>
      </c>
      <c r="C299" s="253"/>
      <c r="D299" s="400">
        <v>15</v>
      </c>
      <c r="E299" s="218"/>
      <c r="F299" s="218"/>
      <c r="G299" s="218"/>
      <c r="H299" s="218"/>
      <c r="K299" s="218"/>
      <c r="L299" s="218"/>
    </row>
    <row r="300" spans="2:12" ht="13.2">
      <c r="B300" s="246" t="s">
        <v>641</v>
      </c>
      <c r="C300" s="253"/>
      <c r="D300" s="397">
        <v>8</v>
      </c>
      <c r="E300" s="218"/>
      <c r="F300" s="218"/>
      <c r="G300" s="218"/>
      <c r="H300" s="218"/>
      <c r="K300" s="218"/>
      <c r="L300" s="218"/>
    </row>
    <row r="301" spans="2:12" ht="13.2">
      <c r="B301" s="246" t="s">
        <v>477</v>
      </c>
      <c r="C301" s="253"/>
      <c r="D301" s="397">
        <v>18</v>
      </c>
      <c r="E301" s="218"/>
      <c r="F301" s="218"/>
      <c r="G301" s="218"/>
      <c r="H301" s="218"/>
      <c r="K301" s="218"/>
      <c r="L301" s="218"/>
    </row>
    <row r="302" spans="2:12" ht="13.2">
      <c r="B302" s="246" t="s">
        <v>549</v>
      </c>
      <c r="C302" s="253"/>
      <c r="D302" s="397">
        <v>22</v>
      </c>
      <c r="E302" s="218"/>
      <c r="F302" s="218"/>
      <c r="G302" s="218"/>
      <c r="H302" s="218"/>
      <c r="K302" s="218"/>
      <c r="L302" s="218"/>
    </row>
    <row r="303" spans="2:12" ht="13.2">
      <c r="B303" s="246" t="s">
        <v>550</v>
      </c>
      <c r="C303" s="253"/>
      <c r="D303" s="397">
        <v>14</v>
      </c>
      <c r="E303" s="218"/>
      <c r="F303" s="218"/>
      <c r="G303" s="218"/>
      <c r="H303" s="218"/>
      <c r="K303" s="218"/>
      <c r="L303" s="218"/>
    </row>
    <row r="304" spans="2:12" ht="13.2">
      <c r="B304" s="246" t="s">
        <v>642</v>
      </c>
      <c r="C304" s="253"/>
      <c r="D304" s="397">
        <v>11</v>
      </c>
      <c r="E304" s="218"/>
      <c r="F304" s="218"/>
      <c r="G304" s="218"/>
      <c r="H304" s="218"/>
      <c r="K304" s="218"/>
      <c r="L304" s="218"/>
    </row>
    <row r="305" spans="2:12" ht="13.2">
      <c r="B305" s="246" t="s">
        <v>474</v>
      </c>
      <c r="C305" s="253"/>
      <c r="D305" s="397">
        <v>73</v>
      </c>
      <c r="E305" s="218"/>
      <c r="F305" s="218"/>
      <c r="G305" s="218"/>
      <c r="H305" s="218"/>
      <c r="K305" s="218"/>
      <c r="L305" s="218"/>
    </row>
    <row r="306" spans="2:12" ht="13.8" thickBot="1">
      <c r="B306" s="246" t="s">
        <v>478</v>
      </c>
      <c r="C306" s="253"/>
      <c r="D306" s="397">
        <v>45</v>
      </c>
      <c r="E306" s="218"/>
      <c r="F306" s="218"/>
      <c r="G306" s="218"/>
      <c r="H306" s="218"/>
      <c r="K306" s="218"/>
      <c r="L306" s="218"/>
    </row>
    <row r="307" spans="2:12" ht="13.8" thickBot="1">
      <c r="B307" s="665" t="s">
        <v>126</v>
      </c>
      <c r="C307" s="430"/>
      <c r="D307" s="44">
        <f>SUBTOTAL(9,D299:D306)</f>
        <v>206</v>
      </c>
      <c r="E307" s="218"/>
      <c r="F307" s="218"/>
      <c r="G307" s="218"/>
      <c r="H307" s="218"/>
      <c r="K307" s="218"/>
      <c r="L307" s="218"/>
    </row>
    <row r="308" spans="2:12" ht="13.2">
      <c r="B308" s="713" t="s">
        <v>475</v>
      </c>
      <c r="C308" s="664"/>
      <c r="D308" s="663">
        <v>24</v>
      </c>
      <c r="E308" s="218"/>
      <c r="F308" s="218"/>
      <c r="G308" s="218"/>
      <c r="H308" s="218"/>
      <c r="K308" s="218"/>
      <c r="L308" s="218"/>
    </row>
    <row r="309" spans="2:12" ht="13.8" thickBot="1">
      <c r="B309" s="246" t="s">
        <v>476</v>
      </c>
      <c r="C309" s="253"/>
      <c r="D309" s="397">
        <v>8</v>
      </c>
      <c r="E309" s="218"/>
      <c r="F309" s="218"/>
      <c r="G309" s="218"/>
      <c r="H309" s="218"/>
      <c r="K309" s="218"/>
      <c r="L309" s="218"/>
    </row>
    <row r="310" spans="2:12" ht="13.8" thickBot="1">
      <c r="B310" s="665" t="s">
        <v>126</v>
      </c>
      <c r="C310" s="430"/>
      <c r="D310" s="44">
        <f>SUBTOTAL(9,D308:D309)</f>
        <v>32</v>
      </c>
      <c r="K310" s="218"/>
      <c r="L310" s="218"/>
    </row>
    <row r="311" spans="2:12" ht="13.2">
      <c r="B311" s="708" t="s">
        <v>507</v>
      </c>
      <c r="C311" s="272"/>
      <c r="D311" s="71"/>
      <c r="K311" s="218"/>
      <c r="L311" s="218"/>
    </row>
    <row r="312" spans="2:12" ht="13.2">
      <c r="B312" s="586" t="s">
        <v>508</v>
      </c>
      <c r="K312" s="218"/>
      <c r="L312" s="218"/>
    </row>
    <row r="313" spans="2:12" ht="13.2">
      <c r="B313" s="662" t="s">
        <v>509</v>
      </c>
      <c r="K313" s="218"/>
      <c r="L313" s="218"/>
    </row>
    <row r="314" spans="2:12" s="10" customFormat="1" ht="13.8" thickBot="1">
      <c r="L314" s="218"/>
    </row>
    <row r="315" spans="2:12" s="10" customFormat="1" ht="13.2">
      <c r="B315" s="8" t="s">
        <v>1427</v>
      </c>
      <c r="C315" s="371"/>
      <c r="D315" s="371"/>
      <c r="E315" s="371"/>
      <c r="F315" s="371"/>
      <c r="G315" s="401"/>
      <c r="H315" s="402"/>
      <c r="K315" s="37"/>
    </row>
    <row r="316" spans="2:12" s="10" customFormat="1" ht="13.2">
      <c r="B316" s="7" t="s">
        <v>551</v>
      </c>
      <c r="C316" s="6"/>
      <c r="D316" s="6"/>
      <c r="E316" s="6"/>
      <c r="F316" s="6"/>
      <c r="G316" s="24"/>
      <c r="H316" s="403"/>
      <c r="K316" s="359" t="s">
        <v>1432</v>
      </c>
    </row>
    <row r="317" spans="2:12" s="10" customFormat="1" ht="13.2">
      <c r="B317" s="7" t="s">
        <v>1260</v>
      </c>
      <c r="C317" s="6"/>
      <c r="D317" s="6"/>
      <c r="E317" s="6"/>
      <c r="F317" s="6"/>
      <c r="G317" s="24"/>
      <c r="H317" s="403" t="s">
        <v>1432</v>
      </c>
      <c r="K317" s="359" t="s">
        <v>657</v>
      </c>
    </row>
    <row r="318" spans="2:12" s="10" customFormat="1" ht="13.2">
      <c r="B318" s="7" t="s">
        <v>1357</v>
      </c>
      <c r="C318" s="6"/>
      <c r="D318" s="6"/>
      <c r="E318" s="6"/>
      <c r="F318" s="6"/>
      <c r="G318" s="403"/>
      <c r="H318" s="403" t="s">
        <v>108</v>
      </c>
      <c r="K318" s="404" t="s">
        <v>957</v>
      </c>
    </row>
    <row r="319" spans="2:12" s="10" customFormat="1" ht="13.8" thickBot="1">
      <c r="B319" s="12" t="s">
        <v>1427</v>
      </c>
      <c r="C319" s="14"/>
      <c r="D319" s="14"/>
      <c r="E319" s="14"/>
      <c r="F319" s="14"/>
      <c r="G319" s="375"/>
      <c r="H319" s="405" t="s">
        <v>109</v>
      </c>
      <c r="K319" s="599" t="s">
        <v>1428</v>
      </c>
    </row>
    <row r="320" spans="2:12" s="10" customFormat="1" ht="13.2">
      <c r="B320" s="235" t="s">
        <v>339</v>
      </c>
      <c r="C320" s="102"/>
      <c r="D320" s="102"/>
      <c r="E320" s="102"/>
      <c r="F320" s="102"/>
      <c r="G320" s="102"/>
      <c r="H320" s="275">
        <v>60</v>
      </c>
      <c r="J320" s="244" t="str">
        <f>IF(K320&lt;=H320,"","Antall pr. 31.12 kan ikke være høyere enn antall hittil i år")</f>
        <v/>
      </c>
      <c r="K320" s="276">
        <v>33</v>
      </c>
    </row>
    <row r="321" spans="1:12" ht="13.8" thickBot="1">
      <c r="B321" s="235" t="s">
        <v>426</v>
      </c>
      <c r="C321" s="102"/>
      <c r="D321" s="102"/>
      <c r="E321" s="102"/>
      <c r="F321" s="102"/>
      <c r="G321" s="102"/>
      <c r="H321" s="276">
        <v>11</v>
      </c>
      <c r="J321" s="244" t="str">
        <f>IF(K321&lt;=H321,"","Antall pr. 31.12 kan ikke være høyere enn antall hittil i år")</f>
        <v/>
      </c>
      <c r="K321" s="276">
        <v>5</v>
      </c>
    </row>
    <row r="322" spans="1:12" ht="13.8" thickBot="1">
      <c r="B322" s="236" t="s">
        <v>340</v>
      </c>
      <c r="C322" s="277"/>
      <c r="D322" s="277"/>
      <c r="E322" s="277"/>
      <c r="F322" s="277"/>
      <c r="G322" s="277"/>
      <c r="H322" s="384">
        <v>60</v>
      </c>
      <c r="J322" s="258" t="s">
        <v>126</v>
      </c>
      <c r="K322" s="44">
        <f>SUM(K320:K321)</f>
        <v>38</v>
      </c>
    </row>
    <row r="323" spans="1:12" ht="13.8" thickBot="1">
      <c r="E323" s="102"/>
      <c r="F323" s="41" t="s">
        <v>1144</v>
      </c>
      <c r="G323" s="406">
        <f>MAX(H320:H321)</f>
        <v>60</v>
      </c>
      <c r="H323" s="407" t="str">
        <f>IF(H322&lt;G323,"Antall personer med ett eller flere tilbud må minst være lik antallet i den største kategorien"," ")</f>
        <v xml:space="preserve"> </v>
      </c>
    </row>
    <row r="324" spans="1:12" ht="13.8" thickBot="1">
      <c r="C324" s="102"/>
      <c r="D324" s="102"/>
      <c r="E324" s="102"/>
      <c r="F324" s="272"/>
      <c r="G324" s="41" t="s">
        <v>1144</v>
      </c>
      <c r="H324" s="407" t="str">
        <f>IF(H322&gt;SUM(H320:H321),"Antall personer med ett eller flere tilbud skal være lik eller lavere enn summen av de to kategoriene foran","")</f>
        <v/>
      </c>
    </row>
    <row r="325" spans="1:12" ht="13.2">
      <c r="B325" s="55" t="s">
        <v>812</v>
      </c>
      <c r="C325" s="102"/>
      <c r="D325" s="102"/>
      <c r="E325" s="102"/>
      <c r="F325" s="272"/>
      <c r="G325" s="272"/>
      <c r="H325" s="102"/>
    </row>
    <row r="326" spans="1:12" ht="13.2">
      <c r="B326" s="55" t="s">
        <v>1358</v>
      </c>
      <c r="C326" s="102"/>
      <c r="D326" s="102"/>
      <c r="E326" s="102"/>
      <c r="F326" s="272"/>
      <c r="G326" s="272"/>
      <c r="H326" s="102"/>
    </row>
    <row r="327" spans="1:12" ht="13.2">
      <c r="B327" s="55" t="s">
        <v>412</v>
      </c>
      <c r="C327" s="102"/>
      <c r="D327" s="102"/>
      <c r="E327" s="102"/>
      <c r="F327" s="272"/>
      <c r="G327" s="272"/>
      <c r="H327" s="102"/>
    </row>
    <row r="328" spans="1:12" ht="13.2">
      <c r="B328" s="55" t="s">
        <v>1259</v>
      </c>
      <c r="C328" s="102"/>
      <c r="D328" s="102"/>
      <c r="E328" s="102"/>
      <c r="F328" s="272"/>
      <c r="G328" s="272"/>
      <c r="H328" s="102"/>
    </row>
    <row r="329" spans="1:12" ht="13.2">
      <c r="B329" s="55" t="str">
        <f>"2)  Antall personer som har et tilbud den 31.12. En person kan bare ha ett tilbud på en gitt dato. Tallet må være likt eller lavere "</f>
        <v xml:space="preserve">2)  Antall personer som har et tilbud den 31.12. En person kan bare ha ett tilbud på en gitt dato. Tallet må være likt eller lavere </v>
      </c>
      <c r="C329" s="102"/>
      <c r="D329" s="102"/>
      <c r="E329" s="102"/>
      <c r="F329" s="298"/>
      <c r="G329" s="298"/>
      <c r="H329" s="102"/>
    </row>
    <row r="330" spans="1:12" ht="13.2">
      <c r="B330" s="55" t="s">
        <v>1402</v>
      </c>
      <c r="C330" s="102"/>
      <c r="D330" s="102"/>
      <c r="E330" s="102"/>
      <c r="F330" s="298"/>
      <c r="G330" s="298"/>
      <c r="H330" s="102"/>
    </row>
    <row r="331" spans="1:12" ht="13.2">
      <c r="B331" s="707" t="s">
        <v>555</v>
      </c>
      <c r="C331" s="272"/>
      <c r="D331" s="272"/>
      <c r="E331" s="272"/>
      <c r="F331" s="715"/>
      <c r="G331" s="715"/>
      <c r="H331" s="272"/>
      <c r="I331" s="218"/>
      <c r="J331" s="218"/>
      <c r="K331" s="218"/>
      <c r="L331" s="218"/>
    </row>
    <row r="332" spans="1:12" ht="13.2">
      <c r="B332" s="55" t="s">
        <v>813</v>
      </c>
      <c r="H332" s="102"/>
    </row>
    <row r="333" spans="1:12" ht="13.2">
      <c r="B333" s="55" t="s">
        <v>717</v>
      </c>
      <c r="H333" s="102"/>
    </row>
    <row r="334" spans="1:12" ht="13.8" thickBot="1"/>
    <row r="335" spans="1:12" ht="12.75" customHeight="1">
      <c r="A335" s="238" t="s">
        <v>106</v>
      </c>
      <c r="B335" s="260"/>
      <c r="C335" s="259"/>
      <c r="D335" s="259"/>
      <c r="E335" s="252"/>
      <c r="F335" s="252"/>
    </row>
    <row r="336" spans="1:12" ht="12.75" customHeight="1">
      <c r="A336" s="238" t="s">
        <v>106</v>
      </c>
      <c r="B336" s="7" t="s">
        <v>423</v>
      </c>
      <c r="C336" s="6"/>
      <c r="D336" s="6"/>
      <c r="E336" s="24"/>
      <c r="F336" s="403" t="s">
        <v>1432</v>
      </c>
    </row>
    <row r="337" spans="1:6" ht="12.75" customHeight="1">
      <c r="A337" s="238" t="s">
        <v>106</v>
      </c>
      <c r="B337" s="7" t="s">
        <v>1375</v>
      </c>
      <c r="C337" s="6"/>
      <c r="D337" s="6"/>
      <c r="E337" s="24"/>
      <c r="F337" s="403" t="s">
        <v>1376</v>
      </c>
    </row>
    <row r="338" spans="1:6" ht="13.5" customHeight="1" thickBot="1">
      <c r="A338" s="238" t="s">
        <v>106</v>
      </c>
      <c r="B338" s="889" t="s">
        <v>312</v>
      </c>
      <c r="C338" s="242"/>
      <c r="D338" s="242"/>
      <c r="E338" s="254"/>
      <c r="F338" s="408" t="s">
        <v>109</v>
      </c>
    </row>
    <row r="339" spans="1:6" ht="12.75" customHeight="1">
      <c r="A339" s="238" t="s">
        <v>106</v>
      </c>
      <c r="B339" s="235" t="s">
        <v>1421</v>
      </c>
      <c r="C339" s="102"/>
      <c r="D339" s="102"/>
      <c r="E339" s="253"/>
      <c r="F339" s="253">
        <v>15</v>
      </c>
    </row>
    <row r="340" spans="1:6" ht="12.75" customHeight="1">
      <c r="A340" s="238" t="s">
        <v>106</v>
      </c>
      <c r="B340" s="235" t="s">
        <v>1422</v>
      </c>
      <c r="C340" s="102"/>
      <c r="D340" s="102"/>
      <c r="E340" s="253"/>
      <c r="F340" s="253">
        <v>0</v>
      </c>
    </row>
    <row r="341" spans="1:6" ht="12.75" customHeight="1">
      <c r="A341" s="238" t="s">
        <v>106</v>
      </c>
      <c r="B341" s="235" t="s">
        <v>1377</v>
      </c>
      <c r="C341" s="102"/>
      <c r="D341" s="102"/>
      <c r="E341" s="253"/>
      <c r="F341" s="253">
        <v>0</v>
      </c>
    </row>
    <row r="342" spans="1:6" ht="12.75" customHeight="1">
      <c r="A342" s="238" t="s">
        <v>106</v>
      </c>
      <c r="B342" s="235" t="s">
        <v>618</v>
      </c>
      <c r="C342" s="102"/>
      <c r="D342" s="102"/>
      <c r="E342" s="253"/>
      <c r="F342" s="253">
        <v>1</v>
      </c>
    </row>
    <row r="343" spans="1:6" ht="12.75" customHeight="1">
      <c r="A343" s="238" t="s">
        <v>106</v>
      </c>
      <c r="B343" s="235" t="s">
        <v>619</v>
      </c>
      <c r="C343" s="102"/>
      <c r="D343" s="102"/>
      <c r="E343" s="253"/>
      <c r="F343" s="253">
        <v>3</v>
      </c>
    </row>
    <row r="344" spans="1:6" ht="13.5" customHeight="1" thickBot="1">
      <c r="A344" s="238" t="s">
        <v>106</v>
      </c>
      <c r="B344" s="233" t="s">
        <v>620</v>
      </c>
      <c r="C344" s="242"/>
      <c r="D344" s="242"/>
      <c r="E344" s="254"/>
      <c r="F344" s="254">
        <v>0</v>
      </c>
    </row>
    <row r="345" spans="1:6" ht="12.75" customHeight="1">
      <c r="A345" s="238" t="s">
        <v>106</v>
      </c>
      <c r="B345" s="39" t="s">
        <v>345</v>
      </c>
      <c r="C345" s="102"/>
      <c r="D345" s="102"/>
      <c r="E345" s="102"/>
      <c r="F345" s="102"/>
    </row>
    <row r="346" spans="1:6" ht="12.75" customHeight="1">
      <c r="A346" s="238" t="s">
        <v>106</v>
      </c>
      <c r="B346" s="39" t="s">
        <v>371</v>
      </c>
      <c r="C346" s="102"/>
      <c r="D346" s="102"/>
      <c r="E346" s="102"/>
      <c r="F346" s="102"/>
    </row>
    <row r="347" spans="1:6" ht="12.75" customHeight="1">
      <c r="A347" s="238" t="s">
        <v>106</v>
      </c>
      <c r="B347" s="552" t="s">
        <v>621</v>
      </c>
      <c r="C347" s="102"/>
      <c r="D347" s="102"/>
      <c r="E347" s="102"/>
      <c r="F347" s="102"/>
    </row>
    <row r="348" spans="1:6" ht="12.75" customHeight="1" thickBot="1">
      <c r="A348" s="238" t="s">
        <v>106</v>
      </c>
      <c r="C348" s="102"/>
      <c r="D348" s="102"/>
      <c r="E348" s="102"/>
      <c r="F348" s="102"/>
    </row>
    <row r="349" spans="1:6" ht="12.75" customHeight="1">
      <c r="B349" s="345"/>
      <c r="C349" s="346"/>
      <c r="D349" s="346"/>
      <c r="E349" s="390"/>
      <c r="F349" s="390"/>
    </row>
    <row r="350" spans="1:6" ht="12.75" customHeight="1">
      <c r="B350" s="888" t="s">
        <v>311</v>
      </c>
      <c r="C350" s="71"/>
      <c r="D350" s="71"/>
      <c r="E350" s="398"/>
      <c r="F350" s="884" t="s">
        <v>1432</v>
      </c>
    </row>
    <row r="351" spans="1:6" ht="12.75" customHeight="1">
      <c r="B351" s="888" t="s">
        <v>1375</v>
      </c>
      <c r="C351" s="71"/>
      <c r="D351" s="71"/>
      <c r="E351" s="398"/>
      <c r="F351" s="884" t="s">
        <v>1376</v>
      </c>
    </row>
    <row r="352" spans="1:6" ht="12.75" customHeight="1" thickBot="1">
      <c r="B352" s="889" t="s">
        <v>310</v>
      </c>
      <c r="C352" s="885"/>
      <c r="D352" s="885"/>
      <c r="E352" s="394"/>
      <c r="F352" s="886" t="s">
        <v>109</v>
      </c>
    </row>
    <row r="353" spans="1:10" ht="12.75" customHeight="1">
      <c r="B353" s="246" t="s">
        <v>1421</v>
      </c>
      <c r="C353" s="272"/>
      <c r="D353" s="272"/>
      <c r="E353" s="391"/>
      <c r="F353" s="391">
        <v>24</v>
      </c>
    </row>
    <row r="354" spans="1:10" ht="12.75" customHeight="1">
      <c r="B354" s="246" t="s">
        <v>1422</v>
      </c>
      <c r="C354" s="272"/>
      <c r="D354" s="272"/>
      <c r="E354" s="391"/>
      <c r="F354" s="391">
        <v>34</v>
      </c>
    </row>
    <row r="355" spans="1:10" ht="12.75" customHeight="1">
      <c r="B355" s="246" t="s">
        <v>1377</v>
      </c>
      <c r="C355" s="272"/>
      <c r="D355" s="272"/>
      <c r="E355" s="391"/>
      <c r="F355" s="391">
        <v>20</v>
      </c>
    </row>
    <row r="356" spans="1:10" ht="12.75" customHeight="1">
      <c r="B356" s="246" t="s">
        <v>618</v>
      </c>
      <c r="C356" s="272"/>
      <c r="D356" s="272"/>
      <c r="E356" s="391"/>
      <c r="F356" s="391">
        <v>3</v>
      </c>
    </row>
    <row r="357" spans="1:10" ht="12.75" customHeight="1">
      <c r="B357" s="246" t="s">
        <v>619</v>
      </c>
      <c r="C357" s="272"/>
      <c r="D357" s="272"/>
      <c r="E357" s="391"/>
      <c r="F357" s="391">
        <v>6</v>
      </c>
    </row>
    <row r="358" spans="1:10" ht="12.75" customHeight="1" thickBot="1">
      <c r="B358" s="887" t="s">
        <v>620</v>
      </c>
      <c r="C358" s="885"/>
      <c r="D358" s="885"/>
      <c r="E358" s="394"/>
      <c r="F358" s="394">
        <v>13</v>
      </c>
    </row>
    <row r="359" spans="1:10" ht="12.75" customHeight="1">
      <c r="B359" s="81" t="s">
        <v>345</v>
      </c>
      <c r="C359" s="272"/>
      <c r="D359" s="272"/>
      <c r="E359" s="272"/>
      <c r="F359" s="272"/>
    </row>
    <row r="360" spans="1:10" ht="12.75" customHeight="1">
      <c r="A360" s="238" t="s">
        <v>106</v>
      </c>
      <c r="B360" s="81" t="s">
        <v>371</v>
      </c>
      <c r="C360" s="272"/>
      <c r="D360" s="272"/>
      <c r="E360" s="272"/>
      <c r="F360" s="272"/>
    </row>
    <row r="361" spans="1:10" ht="12.75" customHeight="1">
      <c r="A361" s="238" t="s">
        <v>106</v>
      </c>
      <c r="B361" s="212"/>
      <c r="C361" s="102"/>
      <c r="D361" s="102"/>
      <c r="E361" s="102"/>
      <c r="F361" s="102"/>
    </row>
    <row r="362" spans="1:10" ht="13.5" customHeight="1" thickBot="1">
      <c r="A362" s="238" t="s">
        <v>106</v>
      </c>
      <c r="B362" s="102"/>
      <c r="C362" s="102"/>
      <c r="D362" s="102"/>
      <c r="E362" s="102"/>
      <c r="F362" s="102"/>
    </row>
    <row r="363" spans="1:10" ht="12.75" customHeight="1">
      <c r="A363" s="238" t="s">
        <v>106</v>
      </c>
      <c r="B363" s="11" t="s">
        <v>424</v>
      </c>
      <c r="C363" s="259"/>
      <c r="D363" s="259"/>
      <c r="E363" s="259"/>
      <c r="F363" s="259"/>
      <c r="G363" s="259"/>
      <c r="H363" s="259"/>
      <c r="I363" s="37" t="s">
        <v>1432</v>
      </c>
    </row>
    <row r="364" spans="1:10" ht="13.5" customHeight="1" thickBot="1">
      <c r="A364" s="238" t="s">
        <v>106</v>
      </c>
      <c r="B364" s="12" t="s">
        <v>110</v>
      </c>
      <c r="C364" s="14"/>
      <c r="D364" s="14"/>
      <c r="E364" s="14"/>
      <c r="F364" s="242"/>
      <c r="G364" s="242"/>
      <c r="H364" s="242"/>
      <c r="I364" s="35" t="s">
        <v>467</v>
      </c>
    </row>
    <row r="365" spans="1:10" ht="13.5" customHeight="1" thickBot="1">
      <c r="A365" s="238" t="s">
        <v>106</v>
      </c>
      <c r="B365" s="233" t="s">
        <v>468</v>
      </c>
      <c r="C365" s="242"/>
      <c r="D365" s="242"/>
      <c r="E365" s="242"/>
      <c r="F365" s="242"/>
      <c r="G365" s="242"/>
      <c r="H365" s="242"/>
      <c r="I365" s="409">
        <v>1</v>
      </c>
    </row>
    <row r="366" spans="1:10" ht="13.5" customHeight="1" thickBot="1">
      <c r="A366" s="238" t="s">
        <v>106</v>
      </c>
      <c r="B366" s="102"/>
      <c r="C366" s="102"/>
      <c r="D366" s="102"/>
      <c r="E366" s="102"/>
      <c r="F366" s="102"/>
    </row>
    <row r="367" spans="1:10" ht="12.75" customHeight="1">
      <c r="A367" s="238" t="s">
        <v>106</v>
      </c>
      <c r="B367" s="260"/>
      <c r="C367" s="259"/>
      <c r="D367" s="259"/>
      <c r="E367" s="259"/>
      <c r="F367" s="259"/>
      <c r="G367" s="259"/>
      <c r="H367" s="259"/>
      <c r="I367" s="252"/>
      <c r="J367" s="252"/>
    </row>
    <row r="368" spans="1:10" ht="12.75" customHeight="1">
      <c r="A368" s="238" t="s">
        <v>106</v>
      </c>
      <c r="B368" s="7" t="s">
        <v>90</v>
      </c>
      <c r="C368" s="6"/>
      <c r="D368" s="6"/>
      <c r="E368" s="6"/>
      <c r="F368" s="6"/>
      <c r="G368" s="6"/>
      <c r="H368" s="6"/>
      <c r="I368" s="24"/>
      <c r="J368" s="24" t="s">
        <v>1189</v>
      </c>
    </row>
    <row r="369" spans="1:10" ht="13.5" customHeight="1" thickBot="1">
      <c r="A369" s="238" t="s">
        <v>106</v>
      </c>
      <c r="B369" s="7" t="s">
        <v>176</v>
      </c>
      <c r="C369" s="6"/>
      <c r="D369" s="6"/>
      <c r="E369" s="6"/>
      <c r="F369" s="6"/>
      <c r="G369" s="6"/>
      <c r="H369" s="6"/>
      <c r="I369" s="24"/>
      <c r="J369" s="389"/>
    </row>
    <row r="370" spans="1:10" ht="12.75" customHeight="1">
      <c r="A370" s="238" t="s">
        <v>106</v>
      </c>
      <c r="B370" s="260" t="s">
        <v>111</v>
      </c>
      <c r="C370" s="259"/>
      <c r="D370" s="259"/>
      <c r="E370" s="259"/>
      <c r="F370" s="259"/>
      <c r="G370" s="259"/>
      <c r="H370" s="259"/>
      <c r="I370" s="252"/>
      <c r="J370" s="253">
        <v>65</v>
      </c>
    </row>
    <row r="371" spans="1:10" ht="12.75" customHeight="1">
      <c r="A371" s="238" t="s">
        <v>106</v>
      </c>
      <c r="B371" s="235" t="s">
        <v>1139</v>
      </c>
      <c r="C371" s="102"/>
      <c r="D371" s="102"/>
      <c r="E371" s="102"/>
      <c r="F371" s="102"/>
      <c r="G371" s="102"/>
      <c r="H371" s="102"/>
      <c r="I371" s="253"/>
      <c r="J371" s="253">
        <v>12</v>
      </c>
    </row>
    <row r="372" spans="1:10" ht="12.75" customHeight="1">
      <c r="A372" s="238" t="s">
        <v>106</v>
      </c>
      <c r="B372" s="235" t="s">
        <v>112</v>
      </c>
      <c r="C372" s="102"/>
      <c r="D372" s="102"/>
      <c r="E372" s="102"/>
      <c r="F372" s="102"/>
      <c r="G372" s="102"/>
      <c r="H372" s="102"/>
      <c r="I372" s="253"/>
      <c r="J372" s="253">
        <v>2</v>
      </c>
    </row>
    <row r="373" spans="1:10" ht="12.75" customHeight="1">
      <c r="A373" s="238" t="s">
        <v>106</v>
      </c>
      <c r="B373" s="235" t="s">
        <v>113</v>
      </c>
      <c r="C373" s="102"/>
      <c r="D373" s="102"/>
      <c r="E373" s="102"/>
      <c r="F373" s="102"/>
      <c r="G373" s="102"/>
      <c r="H373" s="102"/>
      <c r="I373" s="253"/>
      <c r="J373" s="381">
        <v>13</v>
      </c>
    </row>
    <row r="374" spans="1:10" ht="12.75" customHeight="1">
      <c r="A374" s="238" t="s">
        <v>106</v>
      </c>
      <c r="B374" s="246" t="s">
        <v>177</v>
      </c>
      <c r="C374" s="272"/>
      <c r="D374" s="272"/>
      <c r="E374" s="272"/>
      <c r="F374" s="272"/>
      <c r="G374" s="272"/>
      <c r="H374" s="102"/>
      <c r="I374" s="253"/>
      <c r="J374" s="253">
        <v>11</v>
      </c>
    </row>
    <row r="375" spans="1:10" ht="12.75" customHeight="1">
      <c r="A375" s="238" t="s">
        <v>106</v>
      </c>
      <c r="B375" s="246" t="s">
        <v>178</v>
      </c>
      <c r="C375" s="272"/>
      <c r="D375" s="272"/>
      <c r="E375" s="272"/>
      <c r="F375" s="272"/>
      <c r="G375" s="272"/>
      <c r="H375" s="102"/>
      <c r="I375" s="253"/>
      <c r="J375" s="253">
        <v>0</v>
      </c>
    </row>
    <row r="376" spans="1:10" ht="12.75" customHeight="1">
      <c r="A376" s="238" t="s">
        <v>106</v>
      </c>
      <c r="B376" s="246" t="s">
        <v>179</v>
      </c>
      <c r="C376" s="272"/>
      <c r="D376" s="272"/>
      <c r="E376" s="272"/>
      <c r="F376" s="272"/>
      <c r="G376" s="272"/>
      <c r="H376" s="102"/>
      <c r="I376" s="253"/>
      <c r="J376" s="253">
        <v>6</v>
      </c>
    </row>
    <row r="377" spans="1:10" ht="12.75" customHeight="1">
      <c r="A377" s="238" t="s">
        <v>106</v>
      </c>
      <c r="B377" s="246" t="s">
        <v>180</v>
      </c>
      <c r="C377" s="272"/>
      <c r="D377" s="272"/>
      <c r="E377" s="272"/>
      <c r="F377" s="272"/>
      <c r="G377" s="272"/>
      <c r="H377" s="102"/>
      <c r="I377" s="253"/>
      <c r="J377" s="253">
        <v>5</v>
      </c>
    </row>
    <row r="378" spans="1:10" ht="12.75" customHeight="1">
      <c r="A378" s="238" t="s">
        <v>106</v>
      </c>
      <c r="B378" s="235" t="s">
        <v>1140</v>
      </c>
      <c r="C378" s="102"/>
      <c r="D378" s="102"/>
      <c r="E378" s="102"/>
      <c r="F378" s="102"/>
      <c r="G378" s="102"/>
      <c r="H378" s="102"/>
      <c r="I378" s="253"/>
      <c r="J378" s="253">
        <v>13</v>
      </c>
    </row>
    <row r="379" spans="1:10" ht="13.5" customHeight="1" thickBot="1">
      <c r="A379" s="238" t="s">
        <v>106</v>
      </c>
      <c r="B379" s="233" t="s">
        <v>114</v>
      </c>
      <c r="C379" s="242"/>
      <c r="D379" s="242"/>
      <c r="E379" s="242"/>
      <c r="F379" s="242"/>
      <c r="G379" s="242"/>
      <c r="H379" s="242"/>
      <c r="I379" s="254"/>
      <c r="J379" s="247">
        <v>5</v>
      </c>
    </row>
    <row r="380" spans="1:10" ht="12.75" customHeight="1">
      <c r="A380" s="238" t="s">
        <v>106</v>
      </c>
      <c r="B380" s="552" t="s">
        <v>621</v>
      </c>
      <c r="C380" s="102"/>
      <c r="D380" s="102"/>
      <c r="E380" s="102"/>
      <c r="F380" s="102"/>
    </row>
    <row r="381" spans="1:10" ht="12.75" customHeight="1">
      <c r="B381" s="906" t="s">
        <v>884</v>
      </c>
      <c r="C381" s="907"/>
      <c r="D381" s="907"/>
      <c r="E381" s="907"/>
      <c r="F381" s="907"/>
      <c r="G381" s="908"/>
      <c r="H381" s="908"/>
      <c r="I381" s="908"/>
      <c r="J381" s="908"/>
    </row>
    <row r="382" spans="1:10" ht="12.75" customHeight="1">
      <c r="B382" s="907" t="s">
        <v>885</v>
      </c>
      <c r="C382" s="907"/>
      <c r="D382" s="907"/>
      <c r="E382" s="907"/>
      <c r="F382" s="907"/>
      <c r="G382" s="909"/>
      <c r="H382" s="909"/>
      <c r="I382" s="908"/>
      <c r="J382" s="908"/>
    </row>
    <row r="383" spans="1:10" ht="12.75" customHeight="1">
      <c r="B383" s="907" t="s">
        <v>886</v>
      </c>
      <c r="C383" s="907"/>
      <c r="D383" s="907"/>
      <c r="E383" s="907"/>
      <c r="F383" s="907"/>
      <c r="G383" s="909"/>
      <c r="H383" s="909"/>
      <c r="I383" s="908"/>
      <c r="J383" s="908"/>
    </row>
    <row r="384" spans="1:10" ht="12.75" customHeight="1">
      <c r="B384" s="910" t="s">
        <v>887</v>
      </c>
      <c r="C384" s="911"/>
      <c r="D384" s="911"/>
      <c r="E384" s="911"/>
      <c r="F384" s="911"/>
      <c r="G384" s="911"/>
      <c r="H384" s="911"/>
      <c r="I384" s="912"/>
      <c r="J384" s="912"/>
    </row>
    <row r="385" spans="1:12" ht="12.75" customHeight="1">
      <c r="B385" s="910" t="s">
        <v>888</v>
      </c>
      <c r="C385" s="911"/>
      <c r="D385" s="911"/>
      <c r="E385" s="911"/>
      <c r="F385" s="911"/>
      <c r="G385" s="911"/>
      <c r="H385" s="911"/>
      <c r="I385" s="912"/>
      <c r="J385" s="912"/>
    </row>
    <row r="386" spans="1:12" ht="12.75" customHeight="1">
      <c r="A386" s="238" t="s">
        <v>106</v>
      </c>
      <c r="B386" s="913" t="s">
        <v>889</v>
      </c>
      <c r="C386" s="912"/>
      <c r="D386" s="912"/>
      <c r="E386" s="912"/>
      <c r="F386" s="912"/>
      <c r="G386" s="912"/>
      <c r="H386" s="912"/>
      <c r="I386" s="912"/>
      <c r="J386" s="912"/>
    </row>
    <row r="387" spans="1:12" ht="12.75" customHeight="1">
      <c r="A387" s="238" t="s">
        <v>106</v>
      </c>
      <c r="B387" s="212"/>
      <c r="C387" s="102"/>
      <c r="D387" s="102"/>
      <c r="E387" s="102"/>
      <c r="F387" s="102"/>
    </row>
    <row r="388" spans="1:12" ht="13.2">
      <c r="B388" s="212"/>
      <c r="C388" s="102"/>
      <c r="D388" s="102"/>
      <c r="E388" s="102"/>
      <c r="F388" s="102"/>
    </row>
    <row r="389" spans="1:12" ht="12.75" customHeight="1">
      <c r="A389" s="238" t="s">
        <v>106</v>
      </c>
      <c r="B389" s="211" t="s">
        <v>64</v>
      </c>
      <c r="C389" s="213"/>
      <c r="D389" s="213"/>
      <c r="E389" s="213"/>
      <c r="F389" s="213"/>
      <c r="G389" s="213"/>
      <c r="H389" s="213"/>
      <c r="I389" s="220"/>
      <c r="J389" s="102"/>
      <c r="K389" s="102"/>
      <c r="L389" s="102"/>
    </row>
    <row r="390" spans="1:12" ht="15" customHeight="1">
      <c r="A390" s="238" t="s">
        <v>106</v>
      </c>
      <c r="B390" s="722" t="s">
        <v>181</v>
      </c>
      <c r="C390" s="214"/>
      <c r="D390" s="214"/>
      <c r="E390" s="214"/>
      <c r="F390" s="214"/>
      <c r="G390" s="214"/>
      <c r="H390" s="214"/>
      <c r="I390" s="219" t="s">
        <v>1432</v>
      </c>
      <c r="J390" s="102"/>
      <c r="K390" s="102"/>
      <c r="L390" s="102"/>
    </row>
    <row r="391" spans="1:12" ht="12.75" customHeight="1">
      <c r="A391" s="238" t="s">
        <v>106</v>
      </c>
      <c r="B391" s="261" t="s">
        <v>1209</v>
      </c>
      <c r="C391" s="262"/>
      <c r="D391" s="262"/>
      <c r="E391" s="262"/>
      <c r="F391" s="262"/>
      <c r="G391" s="262"/>
      <c r="H391" s="263"/>
      <c r="I391" s="720">
        <f>SUM(I392:I395)</f>
        <v>0</v>
      </c>
      <c r="J391" s="102"/>
      <c r="K391" s="102"/>
      <c r="L391" s="102"/>
    </row>
    <row r="392" spans="1:12" ht="12.75" customHeight="1">
      <c r="A392" s="238" t="s">
        <v>106</v>
      </c>
      <c r="B392" s="264" t="s">
        <v>171</v>
      </c>
      <c r="C392" s="265"/>
      <c r="D392" s="265"/>
      <c r="E392" s="265"/>
      <c r="F392" s="265"/>
      <c r="G392" s="265"/>
      <c r="H392" s="263"/>
      <c r="I392" s="266">
        <v>0</v>
      </c>
      <c r="J392" s="102"/>
      <c r="K392" s="102"/>
      <c r="L392" s="102"/>
    </row>
    <row r="393" spans="1:12" ht="12.75" customHeight="1">
      <c r="A393" s="238" t="s">
        <v>106</v>
      </c>
      <c r="B393" s="264" t="s">
        <v>66</v>
      </c>
      <c r="C393" s="265"/>
      <c r="D393" s="265"/>
      <c r="E393" s="265"/>
      <c r="F393" s="265"/>
      <c r="G393" s="265"/>
      <c r="H393" s="263"/>
      <c r="I393" s="266">
        <v>0</v>
      </c>
      <c r="J393" s="102"/>
      <c r="K393" s="102"/>
      <c r="L393" s="102"/>
    </row>
    <row r="394" spans="1:12" ht="12.75" customHeight="1">
      <c r="A394" s="238" t="s">
        <v>106</v>
      </c>
      <c r="B394" s="264" t="s">
        <v>67</v>
      </c>
      <c r="C394" s="265"/>
      <c r="D394" s="265"/>
      <c r="E394" s="265"/>
      <c r="F394" s="265"/>
      <c r="G394" s="265"/>
      <c r="H394" s="263"/>
      <c r="I394" s="266">
        <v>0</v>
      </c>
      <c r="J394" s="102"/>
      <c r="K394" s="102"/>
      <c r="L394" s="102"/>
    </row>
    <row r="395" spans="1:12" ht="12.75" customHeight="1">
      <c r="A395" s="238" t="s">
        <v>106</v>
      </c>
      <c r="B395" s="264" t="s">
        <v>68</v>
      </c>
      <c r="C395" s="265"/>
      <c r="D395" s="265"/>
      <c r="E395" s="265"/>
      <c r="F395" s="265"/>
      <c r="G395" s="265"/>
      <c r="H395" s="263"/>
      <c r="I395" s="266">
        <v>0</v>
      </c>
      <c r="J395" s="102"/>
      <c r="K395" s="102"/>
      <c r="L395" s="102"/>
    </row>
    <row r="396" spans="1:12" ht="12.75" customHeight="1">
      <c r="A396" s="238" t="s">
        <v>106</v>
      </c>
      <c r="B396" s="267" t="s">
        <v>1213</v>
      </c>
      <c r="C396" s="268"/>
      <c r="D396" s="268"/>
      <c r="E396" s="268"/>
      <c r="F396" s="268"/>
      <c r="G396" s="268"/>
      <c r="H396" s="269"/>
      <c r="I396" s="270">
        <v>0</v>
      </c>
      <c r="J396" s="102"/>
      <c r="K396" s="102"/>
      <c r="L396" s="102"/>
    </row>
    <row r="397" spans="1:12" ht="12.75" customHeight="1">
      <c r="A397" s="238" t="s">
        <v>106</v>
      </c>
      <c r="B397" s="267" t="s">
        <v>1210</v>
      </c>
      <c r="C397" s="268"/>
      <c r="D397" s="268"/>
      <c r="E397" s="268"/>
      <c r="F397" s="268"/>
      <c r="G397" s="268"/>
      <c r="H397" s="269"/>
      <c r="I397" s="270">
        <v>0</v>
      </c>
      <c r="J397" s="102"/>
      <c r="K397" s="102"/>
      <c r="L397" s="102"/>
    </row>
    <row r="398" spans="1:12" ht="12.75" customHeight="1">
      <c r="A398" s="238" t="s">
        <v>106</v>
      </c>
      <c r="B398" s="267" t="s">
        <v>1211</v>
      </c>
      <c r="C398" s="268"/>
      <c r="D398" s="268"/>
      <c r="E398" s="268"/>
      <c r="F398" s="268"/>
      <c r="G398" s="268"/>
      <c r="H398" s="269"/>
      <c r="I398" s="270">
        <v>0</v>
      </c>
      <c r="J398" s="102"/>
      <c r="K398" s="102"/>
      <c r="L398" s="102"/>
    </row>
    <row r="399" spans="1:12" ht="12.75" customHeight="1">
      <c r="A399" s="238" t="s">
        <v>106</v>
      </c>
      <c r="B399" s="267" t="s">
        <v>1212</v>
      </c>
      <c r="C399" s="268"/>
      <c r="D399" s="268"/>
      <c r="E399" s="268"/>
      <c r="F399" s="268"/>
      <c r="G399" s="268"/>
      <c r="H399" s="269"/>
      <c r="I399" s="270">
        <v>0</v>
      </c>
      <c r="J399" s="102"/>
      <c r="K399" s="102"/>
      <c r="L399" s="102"/>
    </row>
    <row r="400" spans="1:12" ht="13.8" thickBot="1">
      <c r="C400" s="272"/>
      <c r="D400" s="272"/>
      <c r="E400" s="272"/>
      <c r="F400" s="272"/>
      <c r="G400" s="218"/>
    </row>
    <row r="401" spans="1:12" ht="53.4" thickBot="1">
      <c r="B401" s="1017" t="s">
        <v>958</v>
      </c>
      <c r="C401" s="1018"/>
      <c r="D401" s="1018"/>
      <c r="E401" s="1018"/>
      <c r="F401" s="371"/>
      <c r="G401" s="371"/>
      <c r="H401" s="371"/>
      <c r="I401" s="371"/>
      <c r="J401" s="401"/>
      <c r="K401" s="410" t="str">
        <f>"Antall klienter pr. 31.12."</f>
        <v>Antall klienter pr. 31.12.</v>
      </c>
      <c r="L401" s="218"/>
    </row>
    <row r="402" spans="1:12" ht="13.2">
      <c r="B402" s="260" t="s">
        <v>1208</v>
      </c>
      <c r="C402" s="259"/>
      <c r="D402" s="259"/>
      <c r="E402" s="259"/>
      <c r="F402" s="259"/>
      <c r="G402" s="259"/>
      <c r="H402" s="259"/>
      <c r="I402" s="259"/>
      <c r="J402" s="259"/>
      <c r="K402" s="759">
        <f>SUM(K403:K404)</f>
        <v>243</v>
      </c>
      <c r="L402" s="102"/>
    </row>
    <row r="403" spans="1:12" ht="13.2">
      <c r="B403" s="235" t="s">
        <v>1275</v>
      </c>
      <c r="C403" s="102"/>
      <c r="D403" s="102"/>
      <c r="E403" s="102"/>
      <c r="F403" s="102"/>
      <c r="G403" s="102"/>
      <c r="H403" s="102"/>
      <c r="I403" s="102"/>
      <c r="J403" s="102"/>
      <c r="K403" s="397">
        <v>123</v>
      </c>
      <c r="L403" s="102"/>
    </row>
    <row r="404" spans="1:12" ht="13.2">
      <c r="B404" s="235" t="s">
        <v>1276</v>
      </c>
      <c r="C404" s="102"/>
      <c r="D404" s="102"/>
      <c r="E404" s="102"/>
      <c r="F404" s="102"/>
      <c r="G404" s="102"/>
      <c r="H404" s="102"/>
      <c r="I404" s="102"/>
      <c r="J404" s="102"/>
      <c r="K404" s="760">
        <f>SUM(K405:K409)</f>
        <v>120</v>
      </c>
      <c r="L404" s="102"/>
    </row>
    <row r="405" spans="1:12" ht="13.2">
      <c r="B405" s="235" t="s">
        <v>1277</v>
      </c>
      <c r="C405" s="102"/>
      <c r="D405" s="102"/>
      <c r="E405" s="102"/>
      <c r="F405" s="102"/>
      <c r="G405" s="102"/>
      <c r="H405" s="102"/>
      <c r="I405" s="102"/>
      <c r="J405" s="102"/>
      <c r="K405" s="276">
        <v>12</v>
      </c>
      <c r="L405" s="102"/>
    </row>
    <row r="406" spans="1:12" ht="13.2">
      <c r="A406" s="10"/>
      <c r="B406" s="235" t="s">
        <v>133</v>
      </c>
      <c r="C406" s="102"/>
      <c r="D406" s="102"/>
      <c r="E406" s="102"/>
      <c r="F406" s="102"/>
      <c r="G406" s="102"/>
      <c r="H406" s="102"/>
      <c r="I406" s="102"/>
      <c r="J406" s="102"/>
      <c r="K406" s="276">
        <v>9</v>
      </c>
      <c r="L406" s="102"/>
    </row>
    <row r="407" spans="1:12" ht="13.2">
      <c r="A407" s="10"/>
      <c r="B407" s="235" t="s">
        <v>134</v>
      </c>
      <c r="C407" s="102"/>
      <c r="D407" s="102"/>
      <c r="E407" s="102"/>
      <c r="F407" s="102"/>
      <c r="G407" s="102"/>
      <c r="H407" s="102"/>
      <c r="I407" s="102"/>
      <c r="J407" s="102"/>
      <c r="K407" s="276">
        <v>30</v>
      </c>
      <c r="L407" s="102"/>
    </row>
    <row r="408" spans="1:12" ht="13.2">
      <c r="A408" s="10"/>
      <c r="B408" s="235" t="s">
        <v>417</v>
      </c>
      <c r="C408" s="102"/>
      <c r="D408" s="102"/>
      <c r="E408" s="102"/>
      <c r="F408" s="102"/>
      <c r="G408" s="102"/>
      <c r="H408" s="102"/>
      <c r="I408" s="102"/>
      <c r="J408" s="102"/>
      <c r="K408" s="276">
        <v>45</v>
      </c>
      <c r="L408" s="102"/>
    </row>
    <row r="409" spans="1:12" ht="13.8" thickBot="1">
      <c r="A409" s="10"/>
      <c r="B409" s="235" t="s">
        <v>418</v>
      </c>
      <c r="C409" s="102"/>
      <c r="D409" s="102"/>
      <c r="E409" s="102"/>
      <c r="F409" s="102"/>
      <c r="G409" s="102"/>
      <c r="H409" s="102"/>
      <c r="I409" s="102"/>
      <c r="J409" s="102"/>
      <c r="K409" s="247">
        <v>24</v>
      </c>
      <c r="L409" s="102"/>
    </row>
    <row r="410" spans="1:12" ht="13.2">
      <c r="A410" s="10"/>
      <c r="B410" s="345" t="s">
        <v>1403</v>
      </c>
      <c r="C410" s="259"/>
      <c r="D410" s="259"/>
      <c r="E410" s="259"/>
      <c r="F410" s="259"/>
      <c r="G410" s="259"/>
      <c r="H410" s="259"/>
      <c r="I410" s="259"/>
      <c r="J410" s="259"/>
      <c r="K410" s="400">
        <v>0</v>
      </c>
      <c r="L410" s="102"/>
    </row>
    <row r="411" spans="1:12" ht="13.8" thickBot="1">
      <c r="A411" s="10"/>
      <c r="B411" s="235" t="s">
        <v>1359</v>
      </c>
      <c r="C411" s="102"/>
      <c r="D411" s="102"/>
      <c r="E411" s="102"/>
      <c r="F411" s="102"/>
      <c r="G411" s="102"/>
      <c r="H411" s="102"/>
      <c r="I411" s="102"/>
      <c r="J411" s="102"/>
      <c r="K411" s="276">
        <v>171</v>
      </c>
      <c r="L411" s="102"/>
    </row>
    <row r="412" spans="1:12" ht="13.2">
      <c r="A412" s="10"/>
      <c r="B412" s="260" t="s">
        <v>1360</v>
      </c>
      <c r="C412" s="259"/>
      <c r="D412" s="259"/>
      <c r="E412" s="259"/>
      <c r="F412" s="259"/>
      <c r="G412" s="259"/>
      <c r="H412" s="259"/>
      <c r="I412" s="259"/>
      <c r="J412" s="252"/>
      <c r="K412" s="252">
        <v>4</v>
      </c>
      <c r="L412" s="102"/>
    </row>
    <row r="413" spans="1:12" ht="13.2">
      <c r="A413" s="10"/>
      <c r="B413" s="235" t="s">
        <v>1361</v>
      </c>
      <c r="C413" s="102"/>
      <c r="D413" s="102"/>
      <c r="E413" s="102"/>
      <c r="F413" s="102"/>
      <c r="G413" s="102"/>
      <c r="H413" s="102"/>
      <c r="I413" s="102"/>
      <c r="J413" s="253"/>
      <c r="K413" s="253">
        <v>0</v>
      </c>
      <c r="L413" s="102"/>
    </row>
    <row r="414" spans="1:12" ht="13.8" thickBot="1">
      <c r="A414" s="10"/>
      <c r="B414" s="233" t="s">
        <v>1362</v>
      </c>
      <c r="C414" s="242"/>
      <c r="D414" s="242"/>
      <c r="E414" s="242"/>
      <c r="F414" s="242"/>
      <c r="G414" s="242"/>
      <c r="H414" s="242"/>
      <c r="I414" s="242"/>
      <c r="J414" s="254"/>
      <c r="K414" s="254">
        <v>5</v>
      </c>
      <c r="L414" s="102"/>
    </row>
    <row r="415" spans="1:12" ht="42" customHeight="1">
      <c r="A415" s="10"/>
      <c r="B415" s="1013" t="s">
        <v>1363</v>
      </c>
      <c r="C415" s="1013"/>
      <c r="D415" s="1013"/>
      <c r="E415" s="1013"/>
      <c r="F415" s="1013"/>
      <c r="G415" s="1013"/>
      <c r="H415" s="1013"/>
      <c r="I415" s="1013"/>
      <c r="J415" s="1013"/>
      <c r="K415" s="1013"/>
      <c r="L415" s="1013"/>
    </row>
    <row r="416" spans="1:12" ht="12.75" customHeight="1">
      <c r="A416" s="10"/>
      <c r="B416" s="3" t="s">
        <v>554</v>
      </c>
      <c r="H416" s="102"/>
      <c r="J416" s="102"/>
      <c r="L416" s="564"/>
    </row>
    <row r="417" spans="1:13" ht="13.2">
      <c r="A417" s="10"/>
      <c r="B417" s="218" t="s">
        <v>1115</v>
      </c>
      <c r="C417" s="218"/>
      <c r="D417" s="218"/>
      <c r="E417" s="218"/>
      <c r="F417" s="218"/>
      <c r="G417" s="218"/>
      <c r="H417" s="272"/>
      <c r="I417" s="218"/>
      <c r="J417" s="218"/>
      <c r="K417" s="218"/>
      <c r="L417" s="218"/>
      <c r="M417" s="762"/>
    </row>
    <row r="418" spans="1:13" ht="13.2">
      <c r="A418" s="10"/>
      <c r="B418" s="272" t="s">
        <v>1114</v>
      </c>
      <c r="C418" s="272"/>
      <c r="D418" s="272"/>
      <c r="E418" s="272"/>
      <c r="F418" s="272"/>
      <c r="G418" s="218"/>
      <c r="H418" s="218"/>
      <c r="I418" s="218"/>
      <c r="J418" s="218"/>
      <c r="K418" s="218"/>
      <c r="L418" s="218"/>
      <c r="M418" s="762"/>
    </row>
    <row r="419" spans="1:13" ht="13.2">
      <c r="A419" s="10"/>
      <c r="B419" s="212"/>
      <c r="C419" s="102"/>
      <c r="D419" s="102"/>
      <c r="E419" s="102"/>
      <c r="F419" s="102"/>
    </row>
    <row r="420" spans="1:13" ht="17.399999999999999">
      <c r="A420" s="10"/>
      <c r="B420" s="58" t="s">
        <v>631</v>
      </c>
      <c r="C420" s="102"/>
      <c r="D420" s="102"/>
      <c r="E420" s="102"/>
      <c r="F420" s="102"/>
    </row>
    <row r="421" spans="1:13" ht="13.2">
      <c r="A421" s="10"/>
      <c r="B421" s="55"/>
      <c r="C421" s="102"/>
      <c r="D421" s="102"/>
      <c r="E421" s="102"/>
      <c r="F421" s="102"/>
      <c r="G421" s="102"/>
      <c r="H421" s="102"/>
      <c r="I421" s="102"/>
      <c r="J421" s="102"/>
      <c r="K421" s="3"/>
    </row>
    <row r="422" spans="1:13" ht="13.8" thickBot="1">
      <c r="I422" s="272"/>
      <c r="J422" s="102"/>
      <c r="K422" s="102"/>
    </row>
    <row r="423" spans="1:13" ht="26.25" customHeight="1" thickBot="1">
      <c r="B423" s="1019" t="s">
        <v>435</v>
      </c>
      <c r="C423" s="1020"/>
      <c r="D423" s="1020"/>
      <c r="E423" s="1021"/>
      <c r="F423" s="44" t="s">
        <v>649</v>
      </c>
      <c r="I423" s="272"/>
      <c r="J423" s="102"/>
      <c r="K423" s="102"/>
    </row>
    <row r="424" spans="1:13" ht="13.2">
      <c r="B424" s="1010" t="str">
        <f>"Antall barn fra bydelen med vedtak om direkte hjelp pr. 31.12."</f>
        <v>Antall barn fra bydelen med vedtak om direkte hjelp pr. 31.12.</v>
      </c>
      <c r="C424" s="1011"/>
      <c r="D424" s="1011"/>
      <c r="E424" s="1012"/>
      <c r="F424" s="634">
        <v>72</v>
      </c>
      <c r="I424" s="272"/>
      <c r="J424" s="102"/>
      <c r="K424" s="102"/>
    </row>
    <row r="425" spans="1:13" ht="13.2">
      <c r="B425" s="1007" t="str">
        <f>"Antall timer hjelp pr. uke totalt blant bydelens barn pr. 31.12."</f>
        <v>Antall timer hjelp pr. uke totalt blant bydelens barn pr. 31.12.</v>
      </c>
      <c r="C425" s="1008"/>
      <c r="D425" s="1008"/>
      <c r="E425" s="1009"/>
      <c r="F425" s="635">
        <v>906</v>
      </c>
      <c r="I425" s="272"/>
      <c r="J425" s="102"/>
      <c r="K425" s="102"/>
    </row>
    <row r="426" spans="1:13" ht="13.8" thickBot="1">
      <c r="B426" s="995" t="s">
        <v>434</v>
      </c>
      <c r="C426" s="996"/>
      <c r="D426" s="996"/>
      <c r="E426" s="997"/>
      <c r="F426" s="209">
        <f>F425/F424</f>
        <v>12.583333333333334</v>
      </c>
      <c r="I426" s="272"/>
      <c r="J426" s="102"/>
      <c r="K426" s="102"/>
    </row>
    <row r="427" spans="1:13" ht="13.8" thickBot="1">
      <c r="I427" s="272"/>
      <c r="J427" s="102"/>
      <c r="K427" s="102"/>
    </row>
    <row r="428" spans="1:13" ht="12.75" customHeight="1">
      <c r="A428" s="238" t="s">
        <v>106</v>
      </c>
      <c r="B428" s="345"/>
      <c r="C428" s="346"/>
      <c r="D428" s="346"/>
      <c r="E428" s="412"/>
      <c r="F428" s="102"/>
    </row>
    <row r="429" spans="1:13" ht="12.75" customHeight="1">
      <c r="A429" s="238" t="s">
        <v>106</v>
      </c>
      <c r="B429" s="28" t="s">
        <v>1270</v>
      </c>
      <c r="C429" s="71"/>
      <c r="D429" s="71"/>
      <c r="E429" s="347" t="s">
        <v>1432</v>
      </c>
      <c r="F429" s="102"/>
    </row>
    <row r="430" spans="1:13" ht="12.75" customHeight="1">
      <c r="A430" s="238" t="s">
        <v>106</v>
      </c>
      <c r="B430" s="28" t="s">
        <v>115</v>
      </c>
      <c r="C430" s="71"/>
      <c r="D430" s="71"/>
      <c r="E430" s="347" t="s">
        <v>1320</v>
      </c>
      <c r="F430" s="102"/>
    </row>
    <row r="431" spans="1:13" ht="13.5" customHeight="1" thickBot="1">
      <c r="A431" s="238" t="s">
        <v>106</v>
      </c>
      <c r="B431" s="28" t="s">
        <v>428</v>
      </c>
      <c r="C431" s="71"/>
      <c r="D431" s="71"/>
      <c r="E431" s="347"/>
      <c r="F431" s="102"/>
    </row>
    <row r="432" spans="1:13" ht="12.75" customHeight="1">
      <c r="A432" s="238" t="s">
        <v>106</v>
      </c>
      <c r="B432" s="279" t="s">
        <v>1085</v>
      </c>
      <c r="C432" s="413"/>
      <c r="D432" s="414"/>
      <c r="E432" s="415">
        <v>0</v>
      </c>
      <c r="F432" s="102"/>
    </row>
    <row r="433" spans="1:11" ht="13.5" customHeight="1" thickBot="1">
      <c r="A433" s="238" t="s">
        <v>106</v>
      </c>
      <c r="B433" s="246" t="s">
        <v>1084</v>
      </c>
      <c r="C433" s="71"/>
      <c r="D433" s="398"/>
      <c r="E433" s="416">
        <v>72</v>
      </c>
      <c r="F433" s="102"/>
    </row>
    <row r="434" spans="1:11" ht="13.5" customHeight="1" thickBot="1">
      <c r="A434" s="238" t="s">
        <v>106</v>
      </c>
      <c r="B434" s="13" t="s">
        <v>364</v>
      </c>
      <c r="C434" s="277"/>
      <c r="D434" s="251"/>
      <c r="E434" s="783">
        <f>SUM(E432:E433)</f>
        <v>72</v>
      </c>
      <c r="F434" s="102"/>
    </row>
    <row r="435" spans="1:11" ht="12.75" customHeight="1">
      <c r="A435" s="238" t="s">
        <v>106</v>
      </c>
      <c r="B435" s="77" t="s">
        <v>15</v>
      </c>
    </row>
    <row r="436" spans="1:11" ht="43.5" customHeight="1">
      <c r="A436" s="238" t="s">
        <v>106</v>
      </c>
      <c r="B436" s="77"/>
    </row>
    <row r="437" spans="1:11" ht="13.8" thickBot="1">
      <c r="B437" s="77"/>
    </row>
    <row r="438" spans="1:11" ht="51.75" customHeight="1" thickBot="1">
      <c r="A438" s="238" t="s">
        <v>106</v>
      </c>
      <c r="B438" s="417" t="s">
        <v>962</v>
      </c>
      <c r="C438" s="940" t="s">
        <v>725</v>
      </c>
      <c r="D438" s="941"/>
      <c r="E438" s="941"/>
      <c r="F438" s="1004"/>
      <c r="G438" s="940" t="s">
        <v>726</v>
      </c>
      <c r="H438" s="941"/>
      <c r="I438" s="941"/>
      <c r="J438" s="1004"/>
    </row>
    <row r="439" spans="1:11" ht="51.75" customHeight="1" thickBot="1">
      <c r="A439" s="238" t="s">
        <v>106</v>
      </c>
      <c r="B439" s="63" t="s">
        <v>907</v>
      </c>
      <c r="C439" s="418" t="s">
        <v>963</v>
      </c>
      <c r="D439" s="419" t="s">
        <v>964</v>
      </c>
      <c r="E439" s="420" t="s">
        <v>965</v>
      </c>
      <c r="F439" s="421" t="s">
        <v>966</v>
      </c>
      <c r="G439" s="418" t="s">
        <v>963</v>
      </c>
      <c r="H439" s="419" t="s">
        <v>964</v>
      </c>
      <c r="I439" s="420" t="s">
        <v>965</v>
      </c>
      <c r="J439" s="421" t="s">
        <v>966</v>
      </c>
      <c r="K439" s="10" t="s">
        <v>1184</v>
      </c>
    </row>
    <row r="440" spans="1:11" ht="12.75" customHeight="1">
      <c r="A440" s="238" t="s">
        <v>106</v>
      </c>
      <c r="B440" s="422">
        <v>1</v>
      </c>
      <c r="C440" s="275">
        <v>0</v>
      </c>
      <c r="D440" s="275">
        <v>0</v>
      </c>
      <c r="E440" s="275">
        <v>0</v>
      </c>
      <c r="F440" s="275">
        <v>0</v>
      </c>
      <c r="G440" s="275">
        <v>0</v>
      </c>
      <c r="H440" s="275">
        <v>0</v>
      </c>
      <c r="I440" s="275">
        <v>0</v>
      </c>
      <c r="J440" s="275">
        <v>0</v>
      </c>
    </row>
    <row r="441" spans="1:11" ht="12.75" customHeight="1">
      <c r="A441" s="238" t="s">
        <v>106</v>
      </c>
      <c r="B441" s="422">
        <v>2</v>
      </c>
      <c r="C441" s="276">
        <v>0</v>
      </c>
      <c r="D441" s="276">
        <v>0</v>
      </c>
      <c r="E441" s="276">
        <v>0</v>
      </c>
      <c r="F441" s="276">
        <v>0</v>
      </c>
      <c r="G441" s="276">
        <v>0</v>
      </c>
      <c r="H441" s="276">
        <v>0</v>
      </c>
      <c r="I441" s="276">
        <v>0</v>
      </c>
      <c r="J441" s="276">
        <v>0</v>
      </c>
    </row>
    <row r="442" spans="1:11" ht="12.75" customHeight="1">
      <c r="A442" s="238" t="s">
        <v>106</v>
      </c>
      <c r="B442" s="422">
        <v>3</v>
      </c>
      <c r="C442" s="276">
        <v>0</v>
      </c>
      <c r="D442" s="276">
        <v>0</v>
      </c>
      <c r="E442" s="276">
        <v>0</v>
      </c>
      <c r="F442" s="276">
        <v>0</v>
      </c>
      <c r="G442" s="276">
        <v>0</v>
      </c>
      <c r="H442" s="276">
        <v>0</v>
      </c>
      <c r="I442" s="276">
        <v>0</v>
      </c>
      <c r="J442" s="276">
        <v>0</v>
      </c>
    </row>
    <row r="443" spans="1:11" ht="12.75" customHeight="1">
      <c r="A443" s="238" t="s">
        <v>106</v>
      </c>
      <c r="B443" s="422">
        <v>4</v>
      </c>
      <c r="C443" s="276">
        <v>0</v>
      </c>
      <c r="D443" s="276">
        <v>0</v>
      </c>
      <c r="E443" s="276">
        <v>0</v>
      </c>
      <c r="F443" s="276">
        <v>0</v>
      </c>
      <c r="G443" s="276">
        <v>0</v>
      </c>
      <c r="H443" s="276">
        <v>0</v>
      </c>
      <c r="I443" s="276">
        <v>0</v>
      </c>
      <c r="J443" s="276">
        <v>0</v>
      </c>
    </row>
    <row r="444" spans="1:11" ht="12.75" customHeight="1">
      <c r="A444" s="238" t="s">
        <v>106</v>
      </c>
      <c r="B444" s="422">
        <v>5</v>
      </c>
      <c r="C444" s="276">
        <v>0</v>
      </c>
      <c r="D444" s="276">
        <v>0</v>
      </c>
      <c r="E444" s="276">
        <v>0</v>
      </c>
      <c r="F444" s="276">
        <v>0</v>
      </c>
      <c r="G444" s="276">
        <v>0</v>
      </c>
      <c r="H444" s="276">
        <v>0</v>
      </c>
      <c r="I444" s="276">
        <v>0</v>
      </c>
      <c r="J444" s="276">
        <v>0</v>
      </c>
    </row>
    <row r="445" spans="1:11" ht="12.75" customHeight="1">
      <c r="A445" s="238" t="s">
        <v>106</v>
      </c>
      <c r="B445" s="422">
        <v>6</v>
      </c>
      <c r="C445" s="276">
        <v>0</v>
      </c>
      <c r="D445" s="276">
        <v>0</v>
      </c>
      <c r="E445" s="276">
        <v>0</v>
      </c>
      <c r="F445" s="276">
        <v>0</v>
      </c>
      <c r="G445" s="276">
        <v>0</v>
      </c>
      <c r="H445" s="276">
        <v>0</v>
      </c>
      <c r="I445" s="276">
        <v>0</v>
      </c>
      <c r="J445" s="276">
        <v>0</v>
      </c>
    </row>
    <row r="446" spans="1:11" ht="12.75" customHeight="1">
      <c r="A446" s="238" t="s">
        <v>106</v>
      </c>
      <c r="B446" s="422">
        <v>7</v>
      </c>
      <c r="C446" s="276">
        <v>0</v>
      </c>
      <c r="D446" s="276">
        <v>0</v>
      </c>
      <c r="E446" s="276">
        <v>0</v>
      </c>
      <c r="F446" s="276">
        <v>0</v>
      </c>
      <c r="G446" s="276">
        <v>0</v>
      </c>
      <c r="H446" s="276">
        <v>0</v>
      </c>
      <c r="I446" s="276">
        <v>0</v>
      </c>
      <c r="J446" s="276">
        <v>0</v>
      </c>
    </row>
    <row r="447" spans="1:11" ht="12.75" customHeight="1">
      <c r="A447" s="238" t="s">
        <v>106</v>
      </c>
      <c r="B447" s="422">
        <v>8</v>
      </c>
      <c r="C447" s="276">
        <v>0</v>
      </c>
      <c r="D447" s="276">
        <v>0</v>
      </c>
      <c r="E447" s="276">
        <v>0</v>
      </c>
      <c r="F447" s="276">
        <v>0</v>
      </c>
      <c r="G447" s="276">
        <v>0</v>
      </c>
      <c r="H447" s="276">
        <v>0</v>
      </c>
      <c r="I447" s="276">
        <v>0</v>
      </c>
      <c r="J447" s="276">
        <v>0</v>
      </c>
    </row>
    <row r="448" spans="1:11" ht="12.75" customHeight="1">
      <c r="A448" s="238" t="s">
        <v>106</v>
      </c>
      <c r="B448" s="422">
        <v>9</v>
      </c>
      <c r="C448" s="276">
        <v>0</v>
      </c>
      <c r="D448" s="276">
        <v>0</v>
      </c>
      <c r="E448" s="276">
        <v>0</v>
      </c>
      <c r="F448" s="276">
        <v>0</v>
      </c>
      <c r="G448" s="276">
        <v>0</v>
      </c>
      <c r="H448" s="276">
        <v>0</v>
      </c>
      <c r="I448" s="276">
        <v>0</v>
      </c>
      <c r="J448" s="276">
        <v>0</v>
      </c>
    </row>
    <row r="449" spans="1:10" ht="12.75" customHeight="1">
      <c r="A449" s="238" t="s">
        <v>106</v>
      </c>
      <c r="B449" s="422">
        <v>10</v>
      </c>
      <c r="C449" s="276">
        <v>0</v>
      </c>
      <c r="D449" s="276">
        <v>0</v>
      </c>
      <c r="E449" s="276">
        <v>0</v>
      </c>
      <c r="F449" s="276">
        <v>0</v>
      </c>
      <c r="G449" s="276">
        <v>0</v>
      </c>
      <c r="H449" s="276">
        <v>0</v>
      </c>
      <c r="I449" s="276">
        <v>0</v>
      </c>
      <c r="J449" s="276">
        <v>0</v>
      </c>
    </row>
    <row r="450" spans="1:10" ht="12.75" customHeight="1">
      <c r="A450" s="238" t="s">
        <v>106</v>
      </c>
      <c r="B450" s="422">
        <v>11</v>
      </c>
      <c r="C450" s="276">
        <v>0</v>
      </c>
      <c r="D450" s="276">
        <v>0</v>
      </c>
      <c r="E450" s="276">
        <v>0</v>
      </c>
      <c r="F450" s="276">
        <v>0</v>
      </c>
      <c r="G450" s="276">
        <v>0</v>
      </c>
      <c r="H450" s="276">
        <v>0</v>
      </c>
      <c r="I450" s="276">
        <v>0</v>
      </c>
      <c r="J450" s="276">
        <v>0</v>
      </c>
    </row>
    <row r="451" spans="1:10" ht="12.75" customHeight="1">
      <c r="A451" s="238" t="s">
        <v>106</v>
      </c>
      <c r="B451" s="422">
        <v>12</v>
      </c>
      <c r="C451" s="276">
        <v>0</v>
      </c>
      <c r="D451" s="276">
        <v>0</v>
      </c>
      <c r="E451" s="276">
        <v>0</v>
      </c>
      <c r="F451" s="276">
        <v>0</v>
      </c>
      <c r="G451" s="276">
        <v>0</v>
      </c>
      <c r="H451" s="276">
        <v>0</v>
      </c>
      <c r="I451" s="276">
        <v>0</v>
      </c>
      <c r="J451" s="276">
        <v>0</v>
      </c>
    </row>
    <row r="452" spans="1:10" ht="12.75" customHeight="1">
      <c r="A452" s="238" t="s">
        <v>106</v>
      </c>
      <c r="B452" s="422">
        <v>13</v>
      </c>
      <c r="C452" s="276">
        <v>0</v>
      </c>
      <c r="D452" s="276">
        <v>0</v>
      </c>
      <c r="E452" s="276">
        <v>0</v>
      </c>
      <c r="F452" s="276">
        <v>0</v>
      </c>
      <c r="G452" s="276">
        <v>0</v>
      </c>
      <c r="H452" s="276">
        <v>0</v>
      </c>
      <c r="I452" s="276">
        <v>0</v>
      </c>
      <c r="J452" s="276">
        <v>0</v>
      </c>
    </row>
    <row r="453" spans="1:10" ht="12.75" customHeight="1">
      <c r="A453" s="238" t="s">
        <v>106</v>
      </c>
      <c r="B453" s="422">
        <v>14</v>
      </c>
      <c r="C453" s="276">
        <v>0</v>
      </c>
      <c r="D453" s="276">
        <v>0</v>
      </c>
      <c r="E453" s="276">
        <v>0</v>
      </c>
      <c r="F453" s="276">
        <v>0</v>
      </c>
      <c r="G453" s="276">
        <v>0</v>
      </c>
      <c r="H453" s="276">
        <v>0</v>
      </c>
      <c r="I453" s="276">
        <v>0</v>
      </c>
      <c r="J453" s="276">
        <v>0</v>
      </c>
    </row>
    <row r="454" spans="1:10" ht="12.75" customHeight="1">
      <c r="A454" s="238" t="s">
        <v>106</v>
      </c>
      <c r="B454" s="422">
        <v>15</v>
      </c>
      <c r="C454" s="276">
        <v>0</v>
      </c>
      <c r="D454" s="276">
        <v>0</v>
      </c>
      <c r="E454" s="276">
        <v>0</v>
      </c>
      <c r="F454" s="276">
        <v>0</v>
      </c>
      <c r="G454" s="276">
        <v>0</v>
      </c>
      <c r="H454" s="276">
        <v>0</v>
      </c>
      <c r="I454" s="276">
        <v>0</v>
      </c>
      <c r="J454" s="276">
        <v>0</v>
      </c>
    </row>
    <row r="455" spans="1:10" ht="13.5" customHeight="1" thickBot="1">
      <c r="A455" s="238" t="s">
        <v>106</v>
      </c>
      <c r="B455" s="7" t="s">
        <v>1186</v>
      </c>
      <c r="C455" s="276">
        <v>0</v>
      </c>
      <c r="D455" s="276">
        <v>0</v>
      </c>
      <c r="E455" s="276">
        <v>0</v>
      </c>
      <c r="F455" s="276">
        <v>0</v>
      </c>
      <c r="G455" s="276">
        <v>0</v>
      </c>
      <c r="H455" s="276">
        <v>0</v>
      </c>
      <c r="I455" s="276">
        <v>0</v>
      </c>
      <c r="J455" s="276">
        <v>0</v>
      </c>
    </row>
    <row r="456" spans="1:10" ht="13.5" customHeight="1" thickBot="1">
      <c r="A456" s="238" t="s">
        <v>106</v>
      </c>
      <c r="B456" s="13" t="s">
        <v>1187</v>
      </c>
      <c r="C456" s="44">
        <f t="shared" ref="C456:J456" si="1">SUM(C440:C455)</f>
        <v>0</v>
      </c>
      <c r="D456" s="44">
        <f t="shared" si="1"/>
        <v>0</v>
      </c>
      <c r="E456" s="44">
        <f t="shared" si="1"/>
        <v>0</v>
      </c>
      <c r="F456" s="44">
        <f t="shared" si="1"/>
        <v>0</v>
      </c>
      <c r="G456" s="44">
        <f t="shared" si="1"/>
        <v>0</v>
      </c>
      <c r="H456" s="44">
        <f t="shared" si="1"/>
        <v>0</v>
      </c>
      <c r="I456" s="44">
        <f t="shared" si="1"/>
        <v>0</v>
      </c>
      <c r="J456" s="44">
        <f t="shared" si="1"/>
        <v>0</v>
      </c>
    </row>
    <row r="457" spans="1:10" ht="12.75" customHeight="1">
      <c r="A457" s="238" t="s">
        <v>106</v>
      </c>
      <c r="B457" s="423" t="s">
        <v>814</v>
      </c>
      <c r="C457" s="102"/>
      <c r="D457" s="102"/>
      <c r="E457" s="102"/>
      <c r="F457" s="102"/>
      <c r="G457" s="102"/>
      <c r="H457" s="102"/>
      <c r="I457" s="102"/>
      <c r="J457" s="102"/>
    </row>
    <row r="458" spans="1:10" ht="12.75" customHeight="1">
      <c r="A458" s="238" t="s">
        <v>106</v>
      </c>
      <c r="B458" s="55" t="s">
        <v>156</v>
      </c>
      <c r="C458" s="102"/>
      <c r="D458" s="102"/>
      <c r="E458" s="102"/>
      <c r="F458" s="102"/>
      <c r="G458" s="102"/>
      <c r="H458" s="102"/>
      <c r="I458" s="102"/>
      <c r="J458" s="102"/>
    </row>
    <row r="459" spans="1:10" ht="12.75" customHeight="1">
      <c r="A459" s="238" t="s">
        <v>106</v>
      </c>
      <c r="B459" s="55" t="s">
        <v>157</v>
      </c>
      <c r="C459" s="102"/>
      <c r="D459" s="102"/>
      <c r="E459" s="102"/>
      <c r="F459" s="102"/>
      <c r="G459" s="102"/>
      <c r="H459" s="102"/>
      <c r="I459" s="102"/>
      <c r="J459" s="102"/>
    </row>
    <row r="460" spans="1:10" ht="13.5" customHeight="1" thickBot="1">
      <c r="A460" s="238" t="s">
        <v>106</v>
      </c>
      <c r="B460" s="3"/>
      <c r="C460" s="102"/>
      <c r="D460" s="102"/>
      <c r="E460" s="102"/>
      <c r="F460" s="102"/>
      <c r="G460" s="102"/>
      <c r="H460" s="102"/>
      <c r="I460" s="102"/>
      <c r="J460" s="102"/>
    </row>
    <row r="461" spans="1:10" s="50" customFormat="1" ht="115.5" customHeight="1" thickBot="1">
      <c r="A461" s="280" t="s">
        <v>106</v>
      </c>
      <c r="B461" s="59" t="s">
        <v>961</v>
      </c>
      <c r="C461" s="52"/>
      <c r="D461" s="53"/>
      <c r="E461" s="314" t="s">
        <v>611</v>
      </c>
      <c r="F461" s="314" t="s">
        <v>236</v>
      </c>
      <c r="G461" s="314" t="s">
        <v>237</v>
      </c>
      <c r="H461" s="314" t="s">
        <v>519</v>
      </c>
      <c r="I461" s="314" t="s">
        <v>612</v>
      </c>
      <c r="J461" s="424" t="s">
        <v>613</v>
      </c>
    </row>
    <row r="462" spans="1:10" ht="12.75" customHeight="1">
      <c r="A462" s="238" t="s">
        <v>106</v>
      </c>
      <c r="B462" s="260" t="s">
        <v>967</v>
      </c>
      <c r="C462" s="259"/>
      <c r="D462" s="259"/>
      <c r="E462" s="425">
        <f>SUBTOTAL(9,F462:G462)</f>
        <v>141</v>
      </c>
      <c r="F462" s="275">
        <v>2</v>
      </c>
      <c r="G462" s="275">
        <v>139</v>
      </c>
      <c r="H462" s="275">
        <v>0</v>
      </c>
      <c r="I462" s="275">
        <v>2</v>
      </c>
      <c r="J462" s="425">
        <f>SUBTOTAL(9,H462:I462)</f>
        <v>2</v>
      </c>
    </row>
    <row r="463" spans="1:10" ht="12.75" customHeight="1">
      <c r="A463" s="238" t="s">
        <v>106</v>
      </c>
      <c r="B463" s="235" t="s">
        <v>968</v>
      </c>
      <c r="C463" s="102"/>
      <c r="D463" s="102"/>
      <c r="E463" s="426">
        <f t="shared" ref="E463:E465" si="2">SUBTOTAL(9,F463:G463)</f>
        <v>212</v>
      </c>
      <c r="F463" s="276">
        <v>63</v>
      </c>
      <c r="G463" s="276">
        <v>149</v>
      </c>
      <c r="H463" s="276">
        <v>59</v>
      </c>
      <c r="I463" s="276">
        <v>27</v>
      </c>
      <c r="J463" s="426">
        <f t="shared" ref="J463:J465" si="3">SUBTOTAL(9,H463:I463)</f>
        <v>86</v>
      </c>
    </row>
    <row r="464" spans="1:10" ht="12.75" customHeight="1">
      <c r="A464" s="238" t="s">
        <v>106</v>
      </c>
      <c r="B464" s="235" t="s">
        <v>969</v>
      </c>
      <c r="C464" s="102"/>
      <c r="D464" s="102"/>
      <c r="E464" s="426">
        <f t="shared" si="2"/>
        <v>85</v>
      </c>
      <c r="F464" s="276">
        <v>32</v>
      </c>
      <c r="G464" s="276">
        <v>53</v>
      </c>
      <c r="H464" s="276">
        <v>109</v>
      </c>
      <c r="I464" s="276">
        <v>21</v>
      </c>
      <c r="J464" s="426">
        <f t="shared" si="3"/>
        <v>130</v>
      </c>
    </row>
    <row r="465" spans="1:12" ht="13.5" customHeight="1" thickBot="1">
      <c r="A465" s="238" t="s">
        <v>106</v>
      </c>
      <c r="B465" s="233" t="s">
        <v>970</v>
      </c>
      <c r="C465" s="242"/>
      <c r="D465" s="242"/>
      <c r="E465" s="427">
        <f t="shared" si="2"/>
        <v>0</v>
      </c>
      <c r="F465" s="247">
        <v>0</v>
      </c>
      <c r="G465" s="247">
        <v>0</v>
      </c>
      <c r="H465" s="247">
        <v>0</v>
      </c>
      <c r="I465" s="247">
        <v>0</v>
      </c>
      <c r="J465" s="427">
        <f t="shared" si="3"/>
        <v>0</v>
      </c>
    </row>
    <row r="466" spans="1:12" ht="12.75" customHeight="1">
      <c r="A466" s="238" t="s">
        <v>106</v>
      </c>
      <c r="B466" s="641" t="s">
        <v>1034</v>
      </c>
      <c r="C466" s="102"/>
      <c r="D466" s="102"/>
      <c r="E466" s="102"/>
      <c r="F466" s="102"/>
      <c r="G466" s="102"/>
      <c r="H466" s="102"/>
      <c r="I466" s="102"/>
      <c r="J466" s="102"/>
      <c r="K466" s="102"/>
      <c r="L466" s="102"/>
    </row>
    <row r="467" spans="1:12" ht="12.75" customHeight="1">
      <c r="A467" s="238" t="s">
        <v>106</v>
      </c>
      <c r="B467" s="641" t="s">
        <v>1036</v>
      </c>
      <c r="C467" s="102"/>
      <c r="D467" s="102"/>
      <c r="E467" s="102"/>
      <c r="F467" s="102"/>
      <c r="G467" s="102"/>
      <c r="H467" s="102"/>
      <c r="I467" s="102"/>
      <c r="J467" s="102"/>
      <c r="K467" s="102"/>
      <c r="L467" s="102"/>
    </row>
    <row r="468" spans="1:12" ht="12.75" customHeight="1">
      <c r="A468" s="238" t="s">
        <v>106</v>
      </c>
      <c r="B468" s="641" t="s">
        <v>1035</v>
      </c>
      <c r="C468" s="102"/>
      <c r="D468" s="102"/>
      <c r="E468" s="102"/>
      <c r="F468" s="102"/>
      <c r="G468" s="102"/>
      <c r="H468" s="102"/>
      <c r="I468" s="102"/>
      <c r="J468" s="102"/>
      <c r="K468" s="102"/>
      <c r="L468" s="102"/>
    </row>
    <row r="469" spans="1:12" ht="13.5" customHeight="1" thickBot="1">
      <c r="A469" s="238" t="s">
        <v>106</v>
      </c>
      <c r="B469" s="55"/>
      <c r="C469" s="102"/>
      <c r="D469" s="102"/>
      <c r="E469" s="102"/>
      <c r="F469" s="102"/>
      <c r="G469" s="102"/>
      <c r="H469" s="102"/>
      <c r="I469" s="102"/>
      <c r="J469" s="102"/>
      <c r="K469" s="102"/>
      <c r="L469" s="102"/>
    </row>
    <row r="470" spans="1:12" ht="12.75" customHeight="1">
      <c r="A470" s="238" t="s">
        <v>106</v>
      </c>
      <c r="B470" s="260"/>
      <c r="C470" s="259"/>
      <c r="D470" s="252"/>
      <c r="E470" s="252"/>
      <c r="F470" s="102"/>
      <c r="G470" s="102"/>
      <c r="H470" s="102"/>
      <c r="I470" s="102"/>
    </row>
    <row r="471" spans="1:12" ht="12.75" customHeight="1">
      <c r="A471" s="238" t="s">
        <v>106</v>
      </c>
      <c r="B471" s="7" t="s">
        <v>727</v>
      </c>
      <c r="C471" s="6"/>
      <c r="D471" s="24"/>
      <c r="E471" s="24"/>
      <c r="F471" s="102"/>
      <c r="G471" s="102"/>
      <c r="H471" s="102"/>
      <c r="I471" s="102"/>
    </row>
    <row r="472" spans="1:12" ht="12.75" customHeight="1">
      <c r="A472" s="238" t="s">
        <v>106</v>
      </c>
      <c r="B472" s="7" t="s">
        <v>614</v>
      </c>
      <c r="C472" s="6"/>
      <c r="D472" s="24"/>
      <c r="E472" s="428" t="s">
        <v>1432</v>
      </c>
      <c r="F472" s="102"/>
      <c r="G472" s="102"/>
      <c r="H472" s="102"/>
      <c r="I472" s="102"/>
    </row>
    <row r="473" spans="1:12" ht="12.75" customHeight="1">
      <c r="A473" s="238" t="s">
        <v>106</v>
      </c>
      <c r="B473" s="7" t="s">
        <v>622</v>
      </c>
      <c r="C473" s="6"/>
      <c r="D473" s="24"/>
      <c r="E473" s="429" t="s">
        <v>1297</v>
      </c>
      <c r="F473" s="102"/>
      <c r="G473" s="102"/>
      <c r="H473" s="102"/>
      <c r="I473" s="102"/>
    </row>
    <row r="474" spans="1:12" ht="13.5" customHeight="1" thickBot="1">
      <c r="A474" s="238" t="s">
        <v>106</v>
      </c>
      <c r="B474" s="12" t="s">
        <v>623</v>
      </c>
      <c r="C474" s="242"/>
      <c r="D474" s="254"/>
      <c r="E474" s="375"/>
      <c r="F474" s="102"/>
      <c r="G474" s="102"/>
      <c r="H474" s="102"/>
      <c r="I474" s="102"/>
    </row>
    <row r="475" spans="1:12" ht="12.75" customHeight="1">
      <c r="A475" s="238" t="s">
        <v>106</v>
      </c>
      <c r="B475" s="7" t="s">
        <v>1131</v>
      </c>
      <c r="C475" s="102"/>
      <c r="D475" s="253"/>
      <c r="E475" s="380" t="s">
        <v>363</v>
      </c>
      <c r="F475" s="102"/>
      <c r="G475" s="102"/>
      <c r="H475" s="102"/>
      <c r="I475" s="102"/>
    </row>
    <row r="476" spans="1:12" ht="12.75" customHeight="1">
      <c r="A476" s="238" t="s">
        <v>106</v>
      </c>
      <c r="B476" s="235" t="s">
        <v>978</v>
      </c>
      <c r="C476" s="102"/>
      <c r="D476" s="253"/>
      <c r="E476" s="253">
        <f>789+596</f>
        <v>1385</v>
      </c>
      <c r="F476" s="102"/>
      <c r="G476" s="102"/>
      <c r="H476" s="102"/>
      <c r="I476" s="102"/>
    </row>
    <row r="477" spans="1:12" ht="12.75" customHeight="1">
      <c r="A477" s="238" t="s">
        <v>106</v>
      </c>
      <c r="B477" s="235" t="s">
        <v>977</v>
      </c>
      <c r="C477" s="102"/>
      <c r="D477" s="253"/>
      <c r="E477" s="253">
        <f>45+42</f>
        <v>87</v>
      </c>
      <c r="F477" s="102"/>
      <c r="G477" s="102"/>
      <c r="H477" s="102"/>
      <c r="I477" s="102"/>
    </row>
    <row r="478" spans="1:12" ht="12.75" customHeight="1">
      <c r="A478" s="238" t="s">
        <v>106</v>
      </c>
      <c r="B478" s="235" t="s">
        <v>975</v>
      </c>
      <c r="C478" s="102"/>
      <c r="D478" s="253"/>
      <c r="E478" s="253">
        <f>75+67</f>
        <v>142</v>
      </c>
      <c r="F478" s="102"/>
      <c r="G478" s="102"/>
      <c r="H478" s="102"/>
      <c r="I478" s="102"/>
    </row>
    <row r="479" spans="1:12" ht="12.75" customHeight="1">
      <c r="A479" s="238" t="s">
        <v>106</v>
      </c>
      <c r="B479" s="7" t="s">
        <v>745</v>
      </c>
      <c r="C479" s="102"/>
      <c r="D479" s="253"/>
      <c r="E479" s="380" t="s">
        <v>363</v>
      </c>
      <c r="F479" s="102"/>
      <c r="G479" s="102"/>
      <c r="H479" s="102"/>
      <c r="I479" s="102"/>
    </row>
    <row r="480" spans="1:12" ht="12.75" customHeight="1">
      <c r="A480" s="238" t="s">
        <v>106</v>
      </c>
      <c r="B480" s="235" t="s">
        <v>979</v>
      </c>
      <c r="C480" s="102"/>
      <c r="D480" s="253"/>
      <c r="E480" s="253">
        <f>58+213</f>
        <v>271</v>
      </c>
      <c r="F480" s="102"/>
      <c r="G480" s="102"/>
      <c r="H480" s="102"/>
      <c r="I480" s="102"/>
    </row>
    <row r="481" spans="1:11" ht="12.75" customHeight="1">
      <c r="A481" s="238" t="s">
        <v>106</v>
      </c>
      <c r="B481" s="235" t="s">
        <v>976</v>
      </c>
      <c r="C481" s="102"/>
      <c r="D481" s="253"/>
      <c r="E481" s="253">
        <f>5+11</f>
        <v>16</v>
      </c>
      <c r="F481" s="102"/>
      <c r="G481" s="102"/>
      <c r="H481" s="102"/>
      <c r="I481" s="102"/>
    </row>
    <row r="482" spans="1:11" ht="12.75" customHeight="1">
      <c r="A482" s="238" t="s">
        <v>106</v>
      </c>
      <c r="B482" s="235" t="s">
        <v>975</v>
      </c>
      <c r="C482" s="102"/>
      <c r="D482" s="253"/>
      <c r="E482" s="253">
        <f>7+28</f>
        <v>35</v>
      </c>
      <c r="F482" s="102"/>
      <c r="G482" s="102"/>
      <c r="H482" s="102"/>
      <c r="I482" s="102"/>
    </row>
    <row r="483" spans="1:11" ht="12.75" customHeight="1">
      <c r="A483" s="238" t="s">
        <v>106</v>
      </c>
      <c r="B483" s="7" t="s">
        <v>127</v>
      </c>
      <c r="C483" s="102"/>
      <c r="D483" s="253"/>
      <c r="E483" s="380" t="s">
        <v>363</v>
      </c>
      <c r="F483" s="102"/>
      <c r="G483" s="102"/>
      <c r="H483" s="102"/>
      <c r="I483" s="102"/>
    </row>
    <row r="484" spans="1:11" ht="12.75" customHeight="1">
      <c r="A484" s="238" t="s">
        <v>106</v>
      </c>
      <c r="B484" s="235" t="s">
        <v>974</v>
      </c>
      <c r="C484" s="102"/>
      <c r="D484" s="253"/>
      <c r="E484" s="253">
        <f>2+7</f>
        <v>9</v>
      </c>
      <c r="F484" s="102"/>
      <c r="G484" s="102"/>
      <c r="H484" s="102"/>
      <c r="I484" s="102"/>
    </row>
    <row r="485" spans="1:11" ht="12.75" customHeight="1">
      <c r="A485" s="238" t="s">
        <v>106</v>
      </c>
      <c r="B485" s="235" t="s">
        <v>973</v>
      </c>
      <c r="C485" s="102"/>
      <c r="D485" s="253"/>
      <c r="E485" s="253">
        <f>1+0</f>
        <v>1</v>
      </c>
      <c r="F485" s="102"/>
      <c r="G485" s="102"/>
      <c r="H485" s="102"/>
      <c r="I485" s="102"/>
    </row>
    <row r="486" spans="1:11" ht="13.5" customHeight="1" thickBot="1">
      <c r="A486" s="238" t="s">
        <v>106</v>
      </c>
      <c r="B486" s="235" t="s">
        <v>972</v>
      </c>
      <c r="C486" s="102"/>
      <c r="D486" s="253"/>
      <c r="E486" s="253">
        <f>0+3</f>
        <v>3</v>
      </c>
      <c r="F486" s="102"/>
      <c r="G486" s="102"/>
      <c r="H486" s="102"/>
      <c r="I486" s="102"/>
    </row>
    <row r="487" spans="1:11" ht="13.5" customHeight="1" thickBot="1">
      <c r="A487" s="238" t="s">
        <v>106</v>
      </c>
      <c r="B487" s="236" t="s">
        <v>93</v>
      </c>
      <c r="C487" s="277"/>
      <c r="D487" s="251"/>
      <c r="E487" s="430">
        <f>SUM(E475:E486)</f>
        <v>1949</v>
      </c>
      <c r="F487" s="102"/>
      <c r="G487" s="102"/>
      <c r="H487" s="102"/>
      <c r="I487" s="102"/>
    </row>
    <row r="488" spans="1:11" ht="12.75" customHeight="1">
      <c r="A488" s="238" t="s">
        <v>106</v>
      </c>
      <c r="B488" s="39" t="s">
        <v>993</v>
      </c>
      <c r="C488" s="102"/>
      <c r="D488" s="102"/>
      <c r="E488" s="102"/>
      <c r="F488" s="102"/>
      <c r="G488" s="102"/>
      <c r="H488" s="102"/>
      <c r="I488" s="102"/>
      <c r="J488" s="102"/>
      <c r="K488" s="102"/>
    </row>
    <row r="489" spans="1:11" ht="12.75" customHeight="1">
      <c r="A489" s="238" t="s">
        <v>106</v>
      </c>
      <c r="B489" s="39" t="s">
        <v>992</v>
      </c>
      <c r="C489" s="102"/>
      <c r="D489" s="102"/>
      <c r="E489" s="102"/>
      <c r="F489" s="102"/>
      <c r="G489" s="102"/>
      <c r="H489" s="102"/>
      <c r="I489" s="102"/>
      <c r="J489" s="102"/>
      <c r="K489" s="102"/>
    </row>
    <row r="490" spans="1:11" ht="12.75" customHeight="1">
      <c r="A490" s="238" t="s">
        <v>106</v>
      </c>
      <c r="B490" s="39" t="s">
        <v>155</v>
      </c>
      <c r="C490" s="102"/>
      <c r="D490" s="102"/>
      <c r="E490" s="102"/>
      <c r="F490" s="102"/>
      <c r="G490" s="102"/>
      <c r="H490" s="102"/>
      <c r="I490" s="102"/>
      <c r="J490" s="102"/>
      <c r="K490" s="102"/>
    </row>
    <row r="491" spans="1:11" ht="12.75" customHeight="1">
      <c r="A491" s="238" t="s">
        <v>106</v>
      </c>
      <c r="C491" s="102"/>
      <c r="D491" s="102"/>
      <c r="E491" s="102"/>
      <c r="F491" s="102"/>
      <c r="G491" s="102"/>
      <c r="H491" s="102"/>
      <c r="I491" s="102"/>
      <c r="J491" s="102"/>
      <c r="K491" s="102"/>
    </row>
    <row r="492" spans="1:11" ht="12.75" customHeight="1">
      <c r="A492" s="238" t="s">
        <v>106</v>
      </c>
      <c r="B492" s="431" t="s">
        <v>971</v>
      </c>
      <c r="C492" s="432"/>
      <c r="D492" s="432"/>
      <c r="E492" s="432"/>
      <c r="F492" s="432"/>
      <c r="G492" s="432"/>
      <c r="H492" s="432"/>
      <c r="I492" s="433"/>
      <c r="J492" s="433"/>
      <c r="K492" s="102"/>
    </row>
    <row r="493" spans="1:11" s="218" customFormat="1" ht="12.75" customHeight="1">
      <c r="A493" s="238" t="s">
        <v>106</v>
      </c>
      <c r="B493" s="556"/>
      <c r="C493" s="81"/>
      <c r="D493" s="81"/>
      <c r="E493" s="81"/>
      <c r="F493" s="81"/>
      <c r="G493" s="81"/>
      <c r="H493" s="81"/>
      <c r="I493" s="272"/>
      <c r="J493" s="272"/>
      <c r="K493" s="272"/>
    </row>
    <row r="494" spans="1:11" s="218" customFormat="1" ht="38.25" customHeight="1">
      <c r="A494" s="238" t="s">
        <v>106</v>
      </c>
      <c r="B494" s="557" t="s">
        <v>833</v>
      </c>
      <c r="C494" s="557" t="s">
        <v>834</v>
      </c>
      <c r="D494" s="81"/>
      <c r="E494" s="81"/>
      <c r="F494" s="81"/>
      <c r="G494" s="81"/>
      <c r="H494" s="81"/>
      <c r="I494" s="272"/>
      <c r="J494" s="272"/>
      <c r="K494" s="272"/>
    </row>
    <row r="495" spans="1:11" s="218" customFormat="1" ht="12.75" customHeight="1">
      <c r="A495" s="238" t="s">
        <v>106</v>
      </c>
      <c r="B495" s="274" t="s">
        <v>835</v>
      </c>
      <c r="C495" s="274">
        <v>0</v>
      </c>
      <c r="D495" s="81"/>
      <c r="E495" s="81"/>
      <c r="F495" s="81"/>
      <c r="G495" s="81"/>
      <c r="H495" s="81"/>
      <c r="I495" s="272"/>
      <c r="J495" s="272"/>
      <c r="K495" s="272"/>
    </row>
    <row r="496" spans="1:11" s="218" customFormat="1" ht="13.5" customHeight="1" thickBot="1">
      <c r="A496" s="238" t="s">
        <v>106</v>
      </c>
      <c r="B496" s="274" t="s">
        <v>836</v>
      </c>
      <c r="C496" s="274">
        <v>3.5</v>
      </c>
      <c r="D496" s="81"/>
      <c r="E496" s="81"/>
      <c r="F496" s="81"/>
      <c r="G496" s="81"/>
      <c r="H496" s="81"/>
      <c r="I496" s="272"/>
      <c r="J496" s="272"/>
      <c r="K496" s="272"/>
    </row>
    <row r="497" spans="1:11" s="218" customFormat="1" ht="13.5" customHeight="1" thickBot="1">
      <c r="A497" s="238" t="s">
        <v>106</v>
      </c>
      <c r="B497" s="274" t="s">
        <v>364</v>
      </c>
      <c r="C497" s="430">
        <f>SUBTOTAL(9,C495:C496)</f>
        <v>3.5</v>
      </c>
      <c r="D497" s="81"/>
      <c r="E497" s="81"/>
      <c r="F497" s="81"/>
      <c r="G497" s="81"/>
      <c r="H497" s="81"/>
      <c r="I497" s="272"/>
      <c r="J497" s="272"/>
      <c r="K497" s="272"/>
    </row>
    <row r="498" spans="1:11" s="218" customFormat="1" ht="12.75" customHeight="1">
      <c r="A498" s="238" t="s">
        <v>106</v>
      </c>
      <c r="B498" s="558" t="s">
        <v>980</v>
      </c>
      <c r="C498" s="272"/>
      <c r="D498" s="81"/>
      <c r="E498" s="81"/>
      <c r="F498" s="81"/>
      <c r="G498" s="81"/>
      <c r="H498" s="81"/>
      <c r="I498" s="272"/>
      <c r="J498" s="272"/>
      <c r="K498" s="272"/>
    </row>
    <row r="499" spans="1:11" s="218" customFormat="1" ht="12.75" customHeight="1" thickBot="1">
      <c r="A499" s="238"/>
      <c r="B499" s="770" t="s">
        <v>1444</v>
      </c>
      <c r="C499" s="272"/>
      <c r="D499" s="81"/>
      <c r="E499" s="81"/>
      <c r="F499" s="81"/>
      <c r="G499" s="81"/>
      <c r="H499" s="81"/>
      <c r="I499" s="272"/>
      <c r="J499" s="272"/>
      <c r="K499" s="272"/>
    </row>
    <row r="500" spans="1:11" s="218" customFormat="1" ht="102.75" customHeight="1" thickBot="1">
      <c r="A500" s="238"/>
      <c r="B500" s="865" t="s">
        <v>1367</v>
      </c>
      <c r="C500" s="866" t="s">
        <v>1245</v>
      </c>
      <c r="D500" s="866" t="s">
        <v>1246</v>
      </c>
      <c r="E500" s="867" t="s">
        <v>1247</v>
      </c>
      <c r="F500" s="81"/>
      <c r="G500" s="81"/>
      <c r="H500" s="81"/>
      <c r="I500" s="272" t="s">
        <v>1184</v>
      </c>
      <c r="J500" s="272"/>
      <c r="K500" s="272"/>
    </row>
    <row r="501" spans="1:11" s="218" customFormat="1" ht="12.75" customHeight="1">
      <c r="A501" s="238"/>
      <c r="B501" s="862" t="s">
        <v>277</v>
      </c>
      <c r="C501" s="863">
        <v>520</v>
      </c>
      <c r="D501" s="863">
        <v>498</v>
      </c>
      <c r="E501" s="864">
        <f>D501/C501</f>
        <v>0.95769230769230773</v>
      </c>
      <c r="F501" s="81"/>
      <c r="G501" s="81"/>
      <c r="H501" s="81"/>
      <c r="I501" s="272"/>
      <c r="J501" s="272"/>
      <c r="K501" s="272"/>
    </row>
    <row r="502" spans="1:11" s="218" customFormat="1" ht="12.75" customHeight="1" thickBot="1">
      <c r="A502" s="238"/>
      <c r="B502" s="859" t="s">
        <v>276</v>
      </c>
      <c r="C502" s="860">
        <v>112</v>
      </c>
      <c r="D502" s="860">
        <v>81</v>
      </c>
      <c r="E502" s="861">
        <f>D502/C502</f>
        <v>0.7232142857142857</v>
      </c>
      <c r="F502" s="81"/>
      <c r="G502" s="81"/>
      <c r="H502" s="81"/>
      <c r="I502" s="272"/>
      <c r="J502" s="272"/>
      <c r="K502" s="272"/>
    </row>
    <row r="503" spans="1:11" s="218" customFormat="1" ht="12.75" customHeight="1">
      <c r="A503" s="238"/>
      <c r="B503" s="857"/>
      <c r="C503" s="857"/>
      <c r="D503" s="857"/>
      <c r="E503" s="858"/>
      <c r="F503" s="81"/>
      <c r="G503" s="81"/>
      <c r="H503" s="81"/>
      <c r="I503" s="272"/>
      <c r="J503" s="272"/>
      <c r="K503" s="272"/>
    </row>
    <row r="504" spans="1:11" s="218" customFormat="1" ht="12.75" customHeight="1">
      <c r="A504" s="238"/>
      <c r="B504" s="586" t="s">
        <v>1248</v>
      </c>
      <c r="C504" s="586"/>
      <c r="D504" s="586"/>
      <c r="E504" s="649"/>
      <c r="F504" s="649"/>
      <c r="G504" s="81"/>
      <c r="H504" s="81"/>
      <c r="I504" s="272"/>
      <c r="J504" s="272"/>
      <c r="K504" s="272"/>
    </row>
    <row r="505" spans="1:11" s="218" customFormat="1" ht="12.75" customHeight="1">
      <c r="A505" s="238"/>
      <c r="B505" s="770" t="s">
        <v>1443</v>
      </c>
      <c r="C505" s="272"/>
      <c r="D505" s="81"/>
      <c r="E505" s="81"/>
      <c r="F505" s="81"/>
      <c r="G505" s="81"/>
      <c r="H505" s="81"/>
      <c r="I505" s="272"/>
      <c r="J505" s="272"/>
      <c r="K505" s="272"/>
    </row>
    <row r="506" spans="1:11" ht="10.5" customHeight="1">
      <c r="B506" s="212"/>
      <c r="C506" s="102"/>
      <c r="E506" s="102"/>
      <c r="F506" s="102"/>
    </row>
    <row r="507" spans="1:11" ht="17.399999999999999">
      <c r="B507" s="58" t="s">
        <v>1265</v>
      </c>
      <c r="C507" s="102"/>
      <c r="D507" s="102"/>
      <c r="E507" s="102"/>
      <c r="F507" s="102"/>
    </row>
    <row r="508" spans="1:11" ht="12.75" customHeight="1" thickBot="1">
      <c r="C508" s="102"/>
      <c r="D508" s="102"/>
      <c r="E508" s="102"/>
      <c r="F508" s="102"/>
    </row>
    <row r="509" spans="1:11" ht="13.5" customHeight="1" thickBot="1">
      <c r="A509" s="238" t="s">
        <v>106</v>
      </c>
      <c r="B509" s="8" t="s">
        <v>348</v>
      </c>
      <c r="C509" s="371"/>
      <c r="D509" s="371"/>
      <c r="E509" s="371"/>
      <c r="F509" s="482" t="s">
        <v>1171</v>
      </c>
      <c r="G509" s="899"/>
      <c r="H509" s="899"/>
      <c r="I509" s="899"/>
      <c r="J509" s="899"/>
      <c r="K509" s="379"/>
    </row>
    <row r="510" spans="1:11" ht="90" customHeight="1" thickBot="1">
      <c r="A510" s="238" t="s">
        <v>106</v>
      </c>
      <c r="B510" s="434" t="s">
        <v>1176</v>
      </c>
      <c r="C510" s="14"/>
      <c r="D510" s="14"/>
      <c r="E510" s="375"/>
      <c r="F510" s="435" t="s">
        <v>1172</v>
      </c>
      <c r="G510" s="435" t="s">
        <v>1173</v>
      </c>
      <c r="H510" s="435" t="s">
        <v>1174</v>
      </c>
      <c r="I510" s="435" t="s">
        <v>1175</v>
      </c>
      <c r="J510" s="436" t="s">
        <v>346</v>
      </c>
      <c r="K510" s="435" t="s">
        <v>364</v>
      </c>
    </row>
    <row r="511" spans="1:11" ht="12.75" customHeight="1">
      <c r="A511" s="238" t="s">
        <v>106</v>
      </c>
      <c r="B511" s="235" t="s">
        <v>142</v>
      </c>
      <c r="C511" s="102"/>
      <c r="D511" s="102"/>
      <c r="E511" s="253"/>
      <c r="F511" s="327">
        <v>290.63</v>
      </c>
      <c r="G511" s="327">
        <v>238.12</v>
      </c>
      <c r="H511" s="327">
        <v>41.25</v>
      </c>
      <c r="I511" s="327">
        <v>7</v>
      </c>
      <c r="J511" s="437">
        <v>37.5</v>
      </c>
      <c r="K511" s="438">
        <f t="shared" ref="K511:K516" si="4">SUM(F511:J511)</f>
        <v>614.5</v>
      </c>
    </row>
    <row r="512" spans="1:11" ht="12.75" customHeight="1">
      <c r="A512" s="238" t="s">
        <v>106</v>
      </c>
      <c r="B512" s="235" t="s">
        <v>706</v>
      </c>
      <c r="C512" s="102"/>
      <c r="D512" s="102"/>
      <c r="E512" s="253"/>
      <c r="F512" s="327">
        <v>103.12</v>
      </c>
      <c r="G512" s="327">
        <v>0</v>
      </c>
      <c r="H512" s="327">
        <v>0</v>
      </c>
      <c r="I512" s="327">
        <v>0</v>
      </c>
      <c r="J512" s="437">
        <v>0</v>
      </c>
      <c r="K512" s="438">
        <f t="shared" si="4"/>
        <v>103.12</v>
      </c>
    </row>
    <row r="513" spans="1:12" ht="12.75" customHeight="1">
      <c r="A513" s="238" t="s">
        <v>106</v>
      </c>
      <c r="B513" s="235" t="s">
        <v>1145</v>
      </c>
      <c r="C513" s="102"/>
      <c r="D513" s="102"/>
      <c r="E513" s="253"/>
      <c r="F513" s="327">
        <v>32.5</v>
      </c>
      <c r="G513" s="327">
        <v>0</v>
      </c>
      <c r="H513" s="327">
        <v>0</v>
      </c>
      <c r="I513" s="327">
        <v>3</v>
      </c>
      <c r="J513" s="437">
        <v>0</v>
      </c>
      <c r="K513" s="438">
        <f t="shared" si="4"/>
        <v>35.5</v>
      </c>
    </row>
    <row r="514" spans="1:12" ht="12.75" customHeight="1">
      <c r="A514" s="238" t="s">
        <v>106</v>
      </c>
      <c r="B514" s="235" t="s">
        <v>1178</v>
      </c>
      <c r="C514" s="102"/>
      <c r="D514" s="102"/>
      <c r="E514" s="253"/>
      <c r="F514" s="327">
        <v>7.17</v>
      </c>
      <c r="G514" s="327">
        <v>0</v>
      </c>
      <c r="H514" s="327">
        <v>0</v>
      </c>
      <c r="I514" s="327">
        <v>0</v>
      </c>
      <c r="J514" s="437">
        <v>0</v>
      </c>
      <c r="K514" s="438">
        <f t="shared" si="4"/>
        <v>7.17</v>
      </c>
    </row>
    <row r="515" spans="1:12" ht="12.75" customHeight="1">
      <c r="A515" s="238" t="s">
        <v>106</v>
      </c>
      <c r="B515" s="235" t="s">
        <v>1009</v>
      </c>
      <c r="C515" s="102"/>
      <c r="D515" s="102"/>
      <c r="E515" s="253"/>
      <c r="F515" s="327">
        <v>0</v>
      </c>
      <c r="G515" s="327">
        <v>0</v>
      </c>
      <c r="H515" s="327">
        <v>0</v>
      </c>
      <c r="I515" s="327">
        <v>0</v>
      </c>
      <c r="J515" s="437">
        <v>37.5</v>
      </c>
      <c r="K515" s="438">
        <f t="shared" si="4"/>
        <v>37.5</v>
      </c>
    </row>
    <row r="516" spans="1:12" ht="13.5" customHeight="1" thickBot="1">
      <c r="A516" s="238" t="s">
        <v>106</v>
      </c>
      <c r="B516" s="233" t="s">
        <v>1010</v>
      </c>
      <c r="C516" s="102"/>
      <c r="D516" s="102"/>
      <c r="E516" s="253"/>
      <c r="F516" s="327">
        <v>123.75</v>
      </c>
      <c r="G516" s="327">
        <v>0</v>
      </c>
      <c r="H516" s="327">
        <v>0</v>
      </c>
      <c r="I516" s="327">
        <v>0</v>
      </c>
      <c r="J516" s="437">
        <v>0</v>
      </c>
      <c r="K516" s="438">
        <f t="shared" si="4"/>
        <v>123.75</v>
      </c>
    </row>
    <row r="517" spans="1:12" s="3" customFormat="1" ht="13.5" customHeight="1" thickBot="1">
      <c r="A517" s="238" t="s">
        <v>106</v>
      </c>
      <c r="B517" s="13" t="s">
        <v>93</v>
      </c>
      <c r="C517" s="65"/>
      <c r="D517" s="65"/>
      <c r="E517" s="223"/>
      <c r="F517" s="328">
        <f t="shared" ref="F517:K517" si="5">SUM(F511:F516)</f>
        <v>557.17000000000007</v>
      </c>
      <c r="G517" s="328">
        <f t="shared" si="5"/>
        <v>238.12</v>
      </c>
      <c r="H517" s="328">
        <f t="shared" si="5"/>
        <v>41.25</v>
      </c>
      <c r="I517" s="328">
        <f t="shared" si="5"/>
        <v>10</v>
      </c>
      <c r="J517" s="328">
        <f t="shared" si="5"/>
        <v>75</v>
      </c>
      <c r="K517" s="328">
        <f t="shared" si="5"/>
        <v>921.54</v>
      </c>
    </row>
    <row r="518" spans="1:12" ht="13.5" customHeight="1" thickBot="1">
      <c r="A518" s="238" t="s">
        <v>106</v>
      </c>
      <c r="B518" s="236" t="s">
        <v>1177</v>
      </c>
      <c r="C518" s="277"/>
      <c r="D518" s="277"/>
      <c r="E518" s="251"/>
      <c r="F518" s="439">
        <v>0</v>
      </c>
      <c r="G518" s="439">
        <v>0</v>
      </c>
      <c r="H518" s="439">
        <v>0</v>
      </c>
      <c r="I518" s="439">
        <v>0</v>
      </c>
      <c r="J518" s="440">
        <v>0</v>
      </c>
      <c r="K518" s="328">
        <f>SUM(F518:J518)</f>
        <v>0</v>
      </c>
      <c r="L518" s="3"/>
    </row>
    <row r="519" spans="1:12" ht="12.75" customHeight="1">
      <c r="A519" s="238" t="s">
        <v>106</v>
      </c>
      <c r="B519" s="55" t="s">
        <v>815</v>
      </c>
      <c r="C519" s="102"/>
      <c r="D519" s="102"/>
      <c r="E519" s="102"/>
      <c r="F519" s="102"/>
      <c r="G519" s="102"/>
      <c r="H519" s="102"/>
      <c r="I519" s="102"/>
      <c r="J519" s="102"/>
      <c r="K519" s="3"/>
    </row>
    <row r="520" spans="1:12" ht="12.75" customHeight="1">
      <c r="A520" s="238" t="s">
        <v>106</v>
      </c>
      <c r="B520" s="55" t="s">
        <v>347</v>
      </c>
      <c r="C520" s="102"/>
      <c r="D520" s="102"/>
      <c r="E520" s="102"/>
      <c r="F520" s="102"/>
      <c r="G520" s="102"/>
      <c r="H520" s="102"/>
      <c r="I520" s="102"/>
      <c r="J520" s="102"/>
      <c r="K520" s="3"/>
    </row>
    <row r="521" spans="1:12" ht="13.5" customHeight="1" thickBot="1">
      <c r="A521" s="238" t="s">
        <v>106</v>
      </c>
      <c r="B521" s="55"/>
      <c r="C521" s="102"/>
      <c r="D521" s="102"/>
      <c r="E521" s="102"/>
      <c r="F521" s="102"/>
      <c r="G521" s="102"/>
      <c r="H521" s="102"/>
      <c r="I521" s="102"/>
      <c r="J521" s="102"/>
      <c r="K521" s="3"/>
    </row>
    <row r="522" spans="1:12" ht="12.75" customHeight="1">
      <c r="A522" s="238" t="s">
        <v>106</v>
      </c>
      <c r="B522" s="8" t="s">
        <v>349</v>
      </c>
      <c r="C522" s="371"/>
      <c r="D522" s="371"/>
      <c r="E522" s="371"/>
      <c r="F522" s="410"/>
      <c r="G522" s="410"/>
    </row>
    <row r="523" spans="1:12" ht="51.75" customHeight="1" thickBot="1">
      <c r="A523" s="238" t="s">
        <v>106</v>
      </c>
      <c r="B523" s="434" t="s">
        <v>116</v>
      </c>
      <c r="C523" s="14"/>
      <c r="D523" s="14"/>
      <c r="E523" s="14"/>
      <c r="F523" s="435" t="s">
        <v>147</v>
      </c>
      <c r="G523" s="435" t="s">
        <v>645</v>
      </c>
    </row>
    <row r="524" spans="1:12" s="3" customFormat="1" ht="13.5" customHeight="1" thickBot="1">
      <c r="A524" s="238" t="s">
        <v>106</v>
      </c>
      <c r="B524" s="13" t="s">
        <v>93</v>
      </c>
      <c r="C524" s="65"/>
      <c r="D524" s="65"/>
      <c r="E524" s="223"/>
      <c r="F524" s="441">
        <v>534</v>
      </c>
      <c r="G524" s="441">
        <v>534</v>
      </c>
    </row>
    <row r="525" spans="1:12" ht="12.75" customHeight="1">
      <c r="A525" s="238" t="s">
        <v>106</v>
      </c>
      <c r="B525" s="55" t="s">
        <v>151</v>
      </c>
      <c r="C525" s="102"/>
      <c r="D525" s="102"/>
      <c r="E525" s="102"/>
      <c r="F525" s="102"/>
      <c r="G525" s="102"/>
      <c r="H525" s="102"/>
      <c r="I525" s="102"/>
    </row>
    <row r="526" spans="1:12" ht="12.75" customHeight="1">
      <c r="A526" s="238" t="s">
        <v>106</v>
      </c>
      <c r="B526" s="55" t="s">
        <v>644</v>
      </c>
      <c r="C526" s="102"/>
      <c r="D526" s="102"/>
      <c r="E526" s="102"/>
      <c r="F526" s="102"/>
      <c r="G526" s="102"/>
      <c r="H526" s="102"/>
      <c r="I526" s="102"/>
      <c r="J526" s="102"/>
      <c r="K526" s="102"/>
    </row>
    <row r="527" spans="1:12" ht="12.75" customHeight="1">
      <c r="A527" s="238" t="s">
        <v>106</v>
      </c>
      <c r="B527" s="55" t="s">
        <v>646</v>
      </c>
      <c r="C527" s="102"/>
      <c r="D527" s="102"/>
      <c r="E527" s="102"/>
      <c r="F527" s="102"/>
      <c r="G527" s="102"/>
      <c r="H527" s="102"/>
      <c r="I527" s="102"/>
      <c r="J527" s="102"/>
      <c r="K527" s="102"/>
    </row>
    <row r="528" spans="1:12" ht="12.75" customHeight="1">
      <c r="A528" s="238" t="s">
        <v>106</v>
      </c>
      <c r="B528" s="55"/>
      <c r="C528" s="102"/>
      <c r="D528" s="102"/>
      <c r="E528" s="102"/>
      <c r="F528" s="102"/>
      <c r="G528" s="102"/>
      <c r="H528" s="102"/>
      <c r="I528" s="102"/>
      <c r="J528" s="102"/>
      <c r="K528" s="3"/>
    </row>
    <row r="529" spans="1:11" ht="13.5" customHeight="1" thickBot="1">
      <c r="A529" s="238" t="s">
        <v>106</v>
      </c>
      <c r="B529" s="6"/>
      <c r="C529" s="102"/>
      <c r="D529" s="102"/>
      <c r="E529" s="102"/>
      <c r="G529" s="102"/>
      <c r="H529" s="102"/>
      <c r="I529" s="102"/>
      <c r="J529" s="102"/>
      <c r="K529" s="102"/>
    </row>
    <row r="530" spans="1:11" ht="12.75" customHeight="1">
      <c r="A530" s="238" t="s">
        <v>106</v>
      </c>
      <c r="B530" s="8" t="s">
        <v>1184</v>
      </c>
      <c r="C530" s="401"/>
      <c r="D530" s="401" t="s">
        <v>1184</v>
      </c>
      <c r="E530" s="442" t="s">
        <v>520</v>
      </c>
      <c r="F530" s="443"/>
      <c r="G530" s="402" t="s">
        <v>649</v>
      </c>
      <c r="H530" s="401" t="s">
        <v>1432</v>
      </c>
      <c r="I530" s="6"/>
      <c r="J530" s="6" t="s">
        <v>1184</v>
      </c>
    </row>
    <row r="531" spans="1:11" ht="12.75" customHeight="1">
      <c r="A531" s="238" t="s">
        <v>106</v>
      </c>
      <c r="B531" s="7" t="s">
        <v>350</v>
      </c>
      <c r="C531" s="24"/>
      <c r="D531" s="403" t="s">
        <v>367</v>
      </c>
      <c r="E531" s="422" t="s">
        <v>521</v>
      </c>
      <c r="F531" s="403" t="s">
        <v>1432</v>
      </c>
      <c r="G531" s="403" t="s">
        <v>522</v>
      </c>
      <c r="H531" s="403" t="s">
        <v>1231</v>
      </c>
    </row>
    <row r="532" spans="1:11" ht="12.75" customHeight="1">
      <c r="A532" s="238" t="s">
        <v>106</v>
      </c>
      <c r="B532" s="7" t="s">
        <v>523</v>
      </c>
      <c r="C532" s="24"/>
      <c r="D532" s="403" t="s">
        <v>524</v>
      </c>
      <c r="E532" s="422" t="s">
        <v>525</v>
      </c>
      <c r="F532" s="359" t="s">
        <v>1099</v>
      </c>
      <c r="G532" s="403" t="s">
        <v>1100</v>
      </c>
      <c r="H532" s="403" t="s">
        <v>1101</v>
      </c>
    </row>
    <row r="533" spans="1:11" ht="12.75" customHeight="1">
      <c r="A533" s="238" t="s">
        <v>106</v>
      </c>
      <c r="B533" s="7" t="s">
        <v>1102</v>
      </c>
      <c r="C533" s="24"/>
      <c r="D533" s="403" t="s">
        <v>448</v>
      </c>
      <c r="E533" s="359" t="s">
        <v>1103</v>
      </c>
      <c r="F533" s="359" t="s">
        <v>1104</v>
      </c>
      <c r="G533" s="403" t="s">
        <v>1105</v>
      </c>
      <c r="H533" s="403" t="s">
        <v>1106</v>
      </c>
    </row>
    <row r="534" spans="1:11" ht="12.75" customHeight="1">
      <c r="A534" s="238" t="s">
        <v>106</v>
      </c>
      <c r="B534" s="7" t="s">
        <v>1107</v>
      </c>
      <c r="C534" s="24"/>
      <c r="D534" s="403"/>
      <c r="E534" s="359" t="s">
        <v>1108</v>
      </c>
      <c r="F534" s="359" t="s">
        <v>1109</v>
      </c>
      <c r="G534" s="403" t="s">
        <v>1110</v>
      </c>
      <c r="H534" s="403" t="s">
        <v>1232</v>
      </c>
      <c r="J534" s="444"/>
    </row>
    <row r="535" spans="1:11" ht="13.5" customHeight="1" thickBot="1">
      <c r="A535" s="238" t="s">
        <v>106</v>
      </c>
      <c r="B535" s="233" t="s">
        <v>1111</v>
      </c>
      <c r="C535" s="375"/>
      <c r="D535" s="408"/>
      <c r="E535" s="35" t="s">
        <v>1112</v>
      </c>
      <c r="F535" s="35" t="s">
        <v>1113</v>
      </c>
      <c r="G535" s="408"/>
      <c r="H535" s="408"/>
      <c r="J535" s="6"/>
    </row>
    <row r="536" spans="1:11" ht="27" customHeight="1">
      <c r="A536" s="238" t="s">
        <v>106</v>
      </c>
      <c r="B536" s="998" t="s">
        <v>816</v>
      </c>
      <c r="C536" s="999"/>
      <c r="D536" s="445" t="s">
        <v>363</v>
      </c>
      <c r="E536" s="445" t="s">
        <v>363</v>
      </c>
      <c r="F536" s="445" t="s">
        <v>363</v>
      </c>
      <c r="G536" s="445" t="s">
        <v>363</v>
      </c>
      <c r="H536" s="445" t="s">
        <v>363</v>
      </c>
      <c r="I536" s="102"/>
      <c r="J536" s="102"/>
    </row>
    <row r="537" spans="1:11" ht="12.75" customHeight="1">
      <c r="A537" s="238" t="s">
        <v>106</v>
      </c>
      <c r="B537" s="235" t="s">
        <v>1454</v>
      </c>
      <c r="C537" s="253"/>
      <c r="D537" s="253">
        <v>2</v>
      </c>
      <c r="E537" s="253">
        <v>1</v>
      </c>
      <c r="F537" s="253">
        <v>6</v>
      </c>
      <c r="G537" s="253">
        <v>2</v>
      </c>
      <c r="H537" s="253">
        <v>165</v>
      </c>
      <c r="I537" s="102"/>
      <c r="J537" s="102"/>
    </row>
    <row r="538" spans="1:11" ht="12.75" customHeight="1">
      <c r="A538" s="238" t="s">
        <v>106</v>
      </c>
      <c r="B538" s="235" t="s">
        <v>1463</v>
      </c>
      <c r="C538" s="253"/>
      <c r="D538" s="253">
        <v>1</v>
      </c>
      <c r="E538" s="253">
        <v>1</v>
      </c>
      <c r="F538" s="253">
        <v>5</v>
      </c>
      <c r="G538" s="253">
        <v>1</v>
      </c>
      <c r="H538" s="253">
        <v>214</v>
      </c>
      <c r="I538" s="102"/>
      <c r="J538" s="102"/>
    </row>
    <row r="539" spans="1:11" ht="12.75" customHeight="1">
      <c r="A539" s="238" t="s">
        <v>106</v>
      </c>
      <c r="B539" s="235" t="s">
        <v>1466</v>
      </c>
      <c r="C539" s="253"/>
      <c r="D539" s="253">
        <v>1</v>
      </c>
      <c r="E539" s="253">
        <v>1</v>
      </c>
      <c r="F539" s="253">
        <v>4</v>
      </c>
      <c r="G539" s="253">
        <v>4</v>
      </c>
      <c r="H539" s="253">
        <v>135</v>
      </c>
      <c r="I539" s="102"/>
      <c r="J539" s="102"/>
    </row>
    <row r="540" spans="1:11" ht="12.75" customHeight="1">
      <c r="A540" s="238" t="s">
        <v>106</v>
      </c>
      <c r="B540" s="235" t="s">
        <v>1469</v>
      </c>
      <c r="C540" s="253"/>
      <c r="D540" s="253">
        <v>1</v>
      </c>
      <c r="E540" s="253">
        <v>1</v>
      </c>
      <c r="F540" s="253">
        <v>2</v>
      </c>
      <c r="G540" s="253">
        <v>0</v>
      </c>
      <c r="H540" s="253">
        <v>70</v>
      </c>
      <c r="I540" s="102"/>
      <c r="J540" s="102"/>
    </row>
    <row r="541" spans="1:11" ht="13.5" customHeight="1" thickBot="1">
      <c r="A541" s="238" t="s">
        <v>106</v>
      </c>
      <c r="B541" s="235" t="s">
        <v>1470</v>
      </c>
      <c r="C541" s="253"/>
      <c r="D541" s="253">
        <v>1</v>
      </c>
      <c r="E541" s="253">
        <v>0</v>
      </c>
      <c r="F541" s="253">
        <v>5</v>
      </c>
      <c r="G541" s="253">
        <v>0</v>
      </c>
      <c r="H541" s="253">
        <v>50</v>
      </c>
      <c r="I541" s="102"/>
      <c r="J541" s="102"/>
    </row>
    <row r="542" spans="1:11" ht="13.5" customHeight="1" thickBot="1">
      <c r="A542" s="238" t="s">
        <v>106</v>
      </c>
      <c r="B542" s="236" t="s">
        <v>744</v>
      </c>
      <c r="C542" s="251"/>
      <c r="D542" s="430">
        <f>SUM(D537:D541)</f>
        <v>6</v>
      </c>
      <c r="E542" s="430">
        <f>SUM(E537:E541)</f>
        <v>4</v>
      </c>
      <c r="F542" s="430">
        <f>IF($D542=0,0,SUM(F537:F541)/D542)</f>
        <v>3.6666666666666665</v>
      </c>
      <c r="G542" s="430">
        <f>IF($D542=0,0,SUM(G537:G541)/D542)</f>
        <v>1.1666666666666667</v>
      </c>
      <c r="H542" s="430">
        <f>SUM(H537:H541)</f>
        <v>634</v>
      </c>
      <c r="I542" s="272"/>
      <c r="J542" s="272"/>
    </row>
    <row r="543" spans="1:11" ht="27" customHeight="1">
      <c r="A543" s="238" t="s">
        <v>106</v>
      </c>
      <c r="B543" s="998" t="s">
        <v>1233</v>
      </c>
      <c r="C543" s="999"/>
      <c r="D543" s="445" t="s">
        <v>363</v>
      </c>
      <c r="E543" s="445" t="s">
        <v>363</v>
      </c>
      <c r="F543" s="445" t="s">
        <v>363</v>
      </c>
      <c r="G543" s="445" t="s">
        <v>363</v>
      </c>
      <c r="H543" s="445" t="s">
        <v>363</v>
      </c>
      <c r="I543" s="102"/>
      <c r="J543" s="102"/>
    </row>
    <row r="544" spans="1:11" ht="12.75" customHeight="1">
      <c r="A544" s="238" t="s">
        <v>106</v>
      </c>
      <c r="B544" s="235" t="s">
        <v>1454</v>
      </c>
      <c r="C544" s="253"/>
      <c r="D544" s="253">
        <v>2</v>
      </c>
      <c r="E544" s="253">
        <v>1</v>
      </c>
      <c r="F544" s="253">
        <v>6</v>
      </c>
      <c r="G544" s="253">
        <v>8</v>
      </c>
      <c r="H544" s="253">
        <v>285</v>
      </c>
      <c r="I544" s="102"/>
      <c r="J544" s="102"/>
    </row>
    <row r="545" spans="1:10" ht="12.75" customHeight="1">
      <c r="A545" s="238" t="s">
        <v>106</v>
      </c>
      <c r="B545" s="235" t="s">
        <v>1464</v>
      </c>
      <c r="C545" s="253"/>
      <c r="D545" s="253">
        <v>1</v>
      </c>
      <c r="E545" s="253">
        <v>1</v>
      </c>
      <c r="F545" s="253">
        <v>6</v>
      </c>
      <c r="G545" s="253">
        <v>32</v>
      </c>
      <c r="H545" s="253">
        <v>231</v>
      </c>
      <c r="I545" s="102"/>
      <c r="J545" s="102"/>
    </row>
    <row r="546" spans="1:10" ht="12.75" customHeight="1">
      <c r="A546" s="238" t="s">
        <v>106</v>
      </c>
      <c r="B546" s="235" t="s">
        <v>1467</v>
      </c>
      <c r="C546" s="253"/>
      <c r="D546" s="253">
        <v>1</v>
      </c>
      <c r="E546" s="253">
        <v>1</v>
      </c>
      <c r="F546" s="253">
        <v>5</v>
      </c>
      <c r="G546" s="253">
        <v>50</v>
      </c>
      <c r="H546" s="253">
        <v>188</v>
      </c>
      <c r="I546" s="102"/>
      <c r="J546" s="102"/>
    </row>
    <row r="547" spans="1:10" ht="12.75" customHeight="1">
      <c r="A547" s="238" t="s">
        <v>106</v>
      </c>
      <c r="B547" s="235" t="s">
        <v>1471</v>
      </c>
      <c r="C547" s="253"/>
      <c r="D547" s="253">
        <v>1</v>
      </c>
      <c r="E547" s="253">
        <v>1</v>
      </c>
      <c r="F547" s="253">
        <v>2</v>
      </c>
      <c r="G547" s="253">
        <v>10</v>
      </c>
      <c r="H547" s="253">
        <v>100</v>
      </c>
      <c r="I547" s="102"/>
      <c r="J547" s="102"/>
    </row>
    <row r="548" spans="1:10" ht="13.5" customHeight="1" thickBot="1">
      <c r="A548" s="238" t="s">
        <v>106</v>
      </c>
      <c r="B548" s="235"/>
      <c r="C548" s="253"/>
      <c r="D548" s="253">
        <v>0</v>
      </c>
      <c r="E548" s="253">
        <v>0</v>
      </c>
      <c r="F548" s="253">
        <v>0</v>
      </c>
      <c r="G548" s="253">
        <v>0</v>
      </c>
      <c r="H548" s="253">
        <v>0</v>
      </c>
      <c r="I548" s="102"/>
      <c r="J548" s="102"/>
    </row>
    <row r="549" spans="1:10" ht="13.5" customHeight="1" thickBot="1">
      <c r="A549" s="238" t="s">
        <v>106</v>
      </c>
      <c r="B549" s="236" t="s">
        <v>744</v>
      </c>
      <c r="C549" s="251"/>
      <c r="D549" s="430">
        <f>SUM(D544:D548)</f>
        <v>5</v>
      </c>
      <c r="E549" s="430">
        <f>SUM(E544:E548)</f>
        <v>4</v>
      </c>
      <c r="F549" s="430">
        <f>IF($D549=0,0,SUM(F544:F548)/D549)</f>
        <v>3.8</v>
      </c>
      <c r="G549" s="430">
        <f>IF($D549=0,0,SUM(G544:G548)/D549)</f>
        <v>20</v>
      </c>
      <c r="H549" s="430">
        <f>SUM(H544:H548)</f>
        <v>804</v>
      </c>
      <c r="I549" s="272"/>
      <c r="J549" s="272"/>
    </row>
    <row r="550" spans="1:10" ht="25.5" customHeight="1">
      <c r="A550" s="238" t="s">
        <v>106</v>
      </c>
      <c r="B550" s="998" t="s">
        <v>1323</v>
      </c>
      <c r="C550" s="999"/>
      <c r="D550" s="445" t="s">
        <v>363</v>
      </c>
      <c r="E550" s="445" t="s">
        <v>363</v>
      </c>
      <c r="F550" s="445" t="s">
        <v>363</v>
      </c>
      <c r="G550" s="445" t="s">
        <v>363</v>
      </c>
      <c r="H550" s="445" t="s">
        <v>363</v>
      </c>
      <c r="I550" s="102"/>
      <c r="J550" s="102"/>
    </row>
    <row r="551" spans="1:10" ht="12.75" customHeight="1">
      <c r="A551" s="238" t="s">
        <v>106</v>
      </c>
      <c r="B551" s="235" t="s">
        <v>1455</v>
      </c>
      <c r="C551" s="253"/>
      <c r="D551" s="253">
        <v>1</v>
      </c>
      <c r="E551" s="253">
        <v>0</v>
      </c>
      <c r="F551" s="253">
        <v>2</v>
      </c>
      <c r="G551" s="253">
        <v>4</v>
      </c>
      <c r="H551" s="253">
        <v>20</v>
      </c>
      <c r="I551" s="102"/>
      <c r="J551" s="102"/>
    </row>
    <row r="552" spans="1:10" ht="12.75" customHeight="1">
      <c r="A552" s="238" t="s">
        <v>106</v>
      </c>
      <c r="B552" s="235" t="s">
        <v>1456</v>
      </c>
      <c r="C552" s="253"/>
      <c r="D552" s="253">
        <v>0</v>
      </c>
      <c r="E552" s="253">
        <v>0</v>
      </c>
      <c r="F552" s="253">
        <v>2</v>
      </c>
      <c r="G552" s="253">
        <v>15</v>
      </c>
      <c r="H552" s="253">
        <v>6</v>
      </c>
      <c r="I552" s="102"/>
      <c r="J552" s="102"/>
    </row>
    <row r="553" spans="1:10" ht="12.75" customHeight="1">
      <c r="A553" s="238" t="s">
        <v>106</v>
      </c>
      <c r="B553" s="235" t="s">
        <v>1465</v>
      </c>
      <c r="C553" s="253"/>
      <c r="D553" s="253">
        <v>0</v>
      </c>
      <c r="E553" s="253">
        <v>0</v>
      </c>
      <c r="F553" s="253">
        <v>1</v>
      </c>
      <c r="G553" s="253">
        <v>0</v>
      </c>
      <c r="H553" s="253">
        <v>95</v>
      </c>
      <c r="I553" s="102"/>
      <c r="J553" s="102"/>
    </row>
    <row r="554" spans="1:10" ht="12.75" customHeight="1">
      <c r="A554" s="238" t="s">
        <v>106</v>
      </c>
      <c r="B554" s="235" t="s">
        <v>1468</v>
      </c>
      <c r="C554" s="253"/>
      <c r="D554" s="253">
        <v>0</v>
      </c>
      <c r="E554" s="253">
        <v>0</v>
      </c>
      <c r="F554" s="253">
        <v>1</v>
      </c>
      <c r="G554" s="253">
        <v>0</v>
      </c>
      <c r="H554" s="253">
        <v>65</v>
      </c>
      <c r="I554" s="102"/>
      <c r="J554" s="102"/>
    </row>
    <row r="555" spans="1:10" ht="13.5" customHeight="1" thickBot="1">
      <c r="A555" s="238" t="s">
        <v>106</v>
      </c>
      <c r="B555" s="235" t="s">
        <v>1472</v>
      </c>
      <c r="C555" s="253"/>
      <c r="D555" s="253">
        <v>1</v>
      </c>
      <c r="E555" s="253">
        <v>0</v>
      </c>
      <c r="F555" s="253">
        <v>1</v>
      </c>
      <c r="G555" s="253">
        <v>5</v>
      </c>
      <c r="H555" s="253">
        <v>7</v>
      </c>
      <c r="I555" s="102"/>
      <c r="J555" s="102"/>
    </row>
    <row r="556" spans="1:10" ht="13.5" customHeight="1" thickBot="1">
      <c r="A556" s="238" t="s">
        <v>106</v>
      </c>
      <c r="B556" s="236" t="s">
        <v>744</v>
      </c>
      <c r="C556" s="251"/>
      <c r="D556" s="430">
        <f>SUM(D550:D555)</f>
        <v>2</v>
      </c>
      <c r="E556" s="430">
        <f>SUM(E550:E555)</f>
        <v>0</v>
      </c>
      <c r="F556" s="430">
        <f>IF($D556=0,0,SUM(F550:F555)/D556)</f>
        <v>3.5</v>
      </c>
      <c r="G556" s="430">
        <f>IF($D556=0,0,SUM(G550:G555)/D556)</f>
        <v>12</v>
      </c>
      <c r="H556" s="430">
        <f>SUM(H550:H555)</f>
        <v>193</v>
      </c>
      <c r="I556" s="272"/>
      <c r="J556" s="272"/>
    </row>
    <row r="557" spans="1:10" ht="27" customHeight="1">
      <c r="A557" s="238" t="s">
        <v>106</v>
      </c>
      <c r="B557" s="998" t="s">
        <v>1322</v>
      </c>
      <c r="C557" s="999"/>
      <c r="D557" s="445" t="s">
        <v>363</v>
      </c>
      <c r="E557" s="445" t="s">
        <v>363</v>
      </c>
      <c r="F557" s="445" t="s">
        <v>363</v>
      </c>
      <c r="G557" s="445" t="s">
        <v>363</v>
      </c>
      <c r="H557" s="445" t="s">
        <v>363</v>
      </c>
      <c r="I557" s="102"/>
      <c r="J557" s="102"/>
    </row>
    <row r="558" spans="1:10" ht="12.75" customHeight="1">
      <c r="A558" s="238" t="s">
        <v>106</v>
      </c>
      <c r="B558" s="235" t="s">
        <v>1457</v>
      </c>
      <c r="C558" s="253"/>
      <c r="D558" s="253">
        <v>0</v>
      </c>
      <c r="E558" s="253">
        <v>0</v>
      </c>
      <c r="F558" s="253">
        <v>2</v>
      </c>
      <c r="G558" s="253">
        <v>20</v>
      </c>
      <c r="H558" s="253">
        <v>10</v>
      </c>
      <c r="I558" s="102"/>
      <c r="J558" s="102"/>
    </row>
    <row r="559" spans="1:10" ht="12.75" customHeight="1">
      <c r="A559" s="238" t="s">
        <v>106</v>
      </c>
      <c r="B559" s="235" t="s">
        <v>1458</v>
      </c>
      <c r="C559" s="253"/>
      <c r="D559" s="253">
        <v>0</v>
      </c>
      <c r="E559" s="253">
        <v>0</v>
      </c>
      <c r="F559" s="253">
        <v>2</v>
      </c>
      <c r="G559" s="253">
        <v>20</v>
      </c>
      <c r="H559" s="253">
        <v>10</v>
      </c>
      <c r="I559" s="102"/>
      <c r="J559" s="102"/>
    </row>
    <row r="560" spans="1:10" ht="12.75" customHeight="1">
      <c r="A560" s="238" t="s">
        <v>106</v>
      </c>
      <c r="B560" s="235" t="s">
        <v>1459</v>
      </c>
      <c r="C560" s="253"/>
      <c r="D560" s="253">
        <v>1</v>
      </c>
      <c r="E560" s="253">
        <v>0</v>
      </c>
      <c r="F560" s="253">
        <v>4</v>
      </c>
      <c r="G560" s="253">
        <v>6</v>
      </c>
      <c r="H560" s="253">
        <v>70</v>
      </c>
      <c r="I560" s="102"/>
      <c r="J560" s="102"/>
    </row>
    <row r="561" spans="1:11" ht="12.75" customHeight="1">
      <c r="A561" s="238" t="s">
        <v>106</v>
      </c>
      <c r="B561" s="235" t="s">
        <v>1460</v>
      </c>
      <c r="C561" s="253"/>
      <c r="D561" s="253">
        <v>1</v>
      </c>
      <c r="E561" s="253">
        <v>0</v>
      </c>
      <c r="F561" s="253">
        <v>1</v>
      </c>
      <c r="G561" s="253">
        <v>6</v>
      </c>
      <c r="H561" s="253">
        <v>16</v>
      </c>
      <c r="I561" s="102"/>
      <c r="J561" s="102"/>
    </row>
    <row r="562" spans="1:11" ht="12.75" customHeight="1">
      <c r="B562" s="235" t="s">
        <v>1461</v>
      </c>
      <c r="C562" s="253"/>
      <c r="D562" s="253">
        <v>1</v>
      </c>
      <c r="E562" s="253">
        <v>0</v>
      </c>
      <c r="F562" s="253">
        <v>0</v>
      </c>
      <c r="G562" s="253">
        <v>4</v>
      </c>
      <c r="H562" s="253">
        <v>74</v>
      </c>
      <c r="I562" s="102"/>
      <c r="J562" s="102"/>
    </row>
    <row r="563" spans="1:11" ht="13.5" customHeight="1">
      <c r="A563" s="238" t="s">
        <v>106</v>
      </c>
      <c r="B563" s="10" t="s">
        <v>1473</v>
      </c>
      <c r="D563" s="276">
        <v>1</v>
      </c>
      <c r="E563" s="253">
        <v>0</v>
      </c>
      <c r="F563" s="253">
        <v>1</v>
      </c>
      <c r="G563" s="253">
        <v>2</v>
      </c>
      <c r="H563" s="253">
        <v>30</v>
      </c>
      <c r="I563" s="102"/>
      <c r="J563" s="102"/>
    </row>
    <row r="564" spans="1:11" ht="13.5" customHeight="1" thickBot="1">
      <c r="B564" s="235" t="s">
        <v>1474</v>
      </c>
      <c r="C564" s="253"/>
      <c r="D564" s="253">
        <v>1</v>
      </c>
      <c r="E564" s="253">
        <v>0</v>
      </c>
      <c r="F564" s="253">
        <v>1</v>
      </c>
      <c r="G564" s="253">
        <v>12</v>
      </c>
      <c r="H564" s="253">
        <v>15</v>
      </c>
      <c r="I564" s="102"/>
      <c r="J564" s="102"/>
    </row>
    <row r="565" spans="1:11" ht="13.5" customHeight="1" thickBot="1">
      <c r="A565" s="238" t="s">
        <v>106</v>
      </c>
      <c r="B565" s="236" t="s">
        <v>744</v>
      </c>
      <c r="C565" s="251"/>
      <c r="D565" s="430">
        <f>SUM(D557:D564)</f>
        <v>5</v>
      </c>
      <c r="E565" s="430">
        <f>SUM(E557:E564)</f>
        <v>0</v>
      </c>
      <c r="F565" s="430">
        <f>IF($D565=0,0,SUM(F557:F564)/D565)</f>
        <v>2.2000000000000002</v>
      </c>
      <c r="G565" s="430">
        <f>IF($D565=0,0,SUM(G557:G564)/D565)</f>
        <v>14</v>
      </c>
      <c r="H565" s="430">
        <f>SUM(H557:H564)</f>
        <v>225</v>
      </c>
      <c r="I565" s="272"/>
      <c r="J565" s="272"/>
    </row>
    <row r="566" spans="1:11" ht="25.5" customHeight="1">
      <c r="A566" s="238" t="s">
        <v>106</v>
      </c>
      <c r="B566" s="998" t="s">
        <v>1321</v>
      </c>
      <c r="C566" s="999"/>
      <c r="D566" s="445" t="s">
        <v>363</v>
      </c>
      <c r="E566" s="445" t="s">
        <v>363</v>
      </c>
      <c r="F566" s="445" t="s">
        <v>363</v>
      </c>
      <c r="G566" s="445" t="s">
        <v>363</v>
      </c>
      <c r="H566" s="445" t="s">
        <v>363</v>
      </c>
      <c r="I566" s="102"/>
      <c r="J566" s="102"/>
    </row>
    <row r="567" spans="1:11" ht="12.75" customHeight="1">
      <c r="A567" s="238" t="s">
        <v>106</v>
      </c>
      <c r="B567" s="235" t="s">
        <v>1462</v>
      </c>
      <c r="C567" s="253"/>
      <c r="D567" s="253">
        <v>0</v>
      </c>
      <c r="E567" s="253">
        <v>0</v>
      </c>
      <c r="F567" s="253">
        <v>1</v>
      </c>
      <c r="G567" s="253">
        <v>0</v>
      </c>
      <c r="H567" s="253">
        <v>60</v>
      </c>
      <c r="I567" s="102"/>
      <c r="J567" s="102"/>
    </row>
    <row r="568" spans="1:11" ht="12.75" customHeight="1">
      <c r="A568" s="238" t="s">
        <v>106</v>
      </c>
      <c r="B568" s="235" t="s">
        <v>1475</v>
      </c>
      <c r="C568" s="253"/>
      <c r="D568" s="253">
        <v>1</v>
      </c>
      <c r="E568" s="253">
        <v>0</v>
      </c>
      <c r="F568" s="253">
        <v>1</v>
      </c>
      <c r="G568" s="253">
        <v>1</v>
      </c>
      <c r="H568" s="253">
        <v>100</v>
      </c>
      <c r="I568" s="102"/>
      <c r="J568" s="102"/>
    </row>
    <row r="569" spans="1:11" ht="12.75" customHeight="1">
      <c r="A569" s="238" t="s">
        <v>106</v>
      </c>
      <c r="B569" s="235" t="s">
        <v>1476</v>
      </c>
      <c r="C569" s="253"/>
      <c r="D569" s="253">
        <v>1</v>
      </c>
      <c r="E569" s="253">
        <v>1</v>
      </c>
      <c r="F569" s="253">
        <v>2</v>
      </c>
      <c r="G569" s="253">
        <v>1</v>
      </c>
      <c r="H569" s="253">
        <v>300</v>
      </c>
      <c r="I569" s="102"/>
      <c r="J569" s="102"/>
    </row>
    <row r="570" spans="1:11" ht="12.75" customHeight="1">
      <c r="A570" s="238" t="s">
        <v>106</v>
      </c>
      <c r="D570" s="276">
        <v>0</v>
      </c>
      <c r="E570" s="253">
        <v>0</v>
      </c>
      <c r="F570" s="253">
        <v>0</v>
      </c>
      <c r="G570" s="253">
        <v>0</v>
      </c>
      <c r="H570" s="253">
        <v>0</v>
      </c>
      <c r="I570" s="102"/>
      <c r="J570" s="102"/>
    </row>
    <row r="571" spans="1:11" ht="13.5" customHeight="1" thickBot="1">
      <c r="A571" s="238" t="s">
        <v>106</v>
      </c>
      <c r="B571" s="235"/>
      <c r="C571" s="253"/>
      <c r="D571" s="253">
        <v>0</v>
      </c>
      <c r="E571" s="253">
        <v>0</v>
      </c>
      <c r="F571" s="253">
        <v>0</v>
      </c>
      <c r="G571" s="253">
        <v>0</v>
      </c>
      <c r="H571" s="253">
        <v>0</v>
      </c>
      <c r="I571" s="102"/>
      <c r="J571" s="102"/>
    </row>
    <row r="572" spans="1:11" ht="13.5" customHeight="1" thickBot="1">
      <c r="A572" s="238" t="s">
        <v>106</v>
      </c>
      <c r="B572" s="236" t="s">
        <v>744</v>
      </c>
      <c r="C572" s="251"/>
      <c r="D572" s="430">
        <f>SUM(D566:D571)</f>
        <v>2</v>
      </c>
      <c r="E572" s="430">
        <f>SUM(E566:E571)</f>
        <v>1</v>
      </c>
      <c r="F572" s="430">
        <f>IF($D572=0,0,SUM(F566:F571)/D572)</f>
        <v>2</v>
      </c>
      <c r="G572" s="430">
        <f>IF($D572=0,0,SUM(G566:G571)/D572)</f>
        <v>1</v>
      </c>
      <c r="H572" s="430">
        <f>SUM(H566:H571)</f>
        <v>460</v>
      </c>
      <c r="I572" s="272"/>
      <c r="J572" s="272"/>
    </row>
    <row r="573" spans="1:11" ht="12.75" customHeight="1">
      <c r="A573" s="238" t="s">
        <v>106</v>
      </c>
      <c r="B573" s="55" t="s">
        <v>141</v>
      </c>
      <c r="C573" s="39"/>
      <c r="D573" s="39"/>
      <c r="E573" s="39"/>
      <c r="F573" s="102"/>
      <c r="G573" s="102"/>
      <c r="H573" s="102"/>
      <c r="I573" s="102"/>
      <c r="J573" s="102"/>
      <c r="K573" s="102"/>
    </row>
    <row r="574" spans="1:11" ht="12.75" customHeight="1">
      <c r="A574" s="238" t="s">
        <v>106</v>
      </c>
      <c r="B574" s="55" t="s">
        <v>146</v>
      </c>
      <c r="C574" s="39"/>
      <c r="D574" s="39"/>
      <c r="E574" s="39"/>
      <c r="F574" s="102"/>
      <c r="G574" s="102"/>
      <c r="H574" s="102"/>
      <c r="I574" s="102"/>
      <c r="J574" s="102"/>
      <c r="K574" s="102"/>
    </row>
    <row r="575" spans="1:11" ht="12.75" customHeight="1">
      <c r="A575" s="238" t="s">
        <v>106</v>
      </c>
      <c r="B575" s="55" t="s">
        <v>817</v>
      </c>
      <c r="C575" s="39"/>
      <c r="D575" s="39"/>
      <c r="E575" s="39"/>
      <c r="F575" s="102"/>
      <c r="G575" s="102"/>
      <c r="H575" s="102"/>
      <c r="I575" s="102"/>
      <c r="J575" s="102"/>
      <c r="K575" s="102"/>
    </row>
    <row r="576" spans="1:11" ht="12.75" customHeight="1">
      <c r="A576" s="238" t="s">
        <v>106</v>
      </c>
      <c r="C576" s="102"/>
      <c r="D576" s="102"/>
      <c r="E576" s="102" t="s">
        <v>372</v>
      </c>
      <c r="F576" s="39"/>
      <c r="G576" s="102"/>
      <c r="H576" s="102"/>
      <c r="I576" s="102"/>
      <c r="J576" s="102"/>
      <c r="K576" s="102"/>
    </row>
    <row r="577" spans="1:12" ht="12.75" customHeight="1">
      <c r="A577" s="238" t="s">
        <v>106</v>
      </c>
      <c r="J577" s="102"/>
      <c r="K577" s="102"/>
    </row>
    <row r="578" spans="1:12" ht="18.75" customHeight="1">
      <c r="B578" s="57" t="s">
        <v>655</v>
      </c>
      <c r="C578" s="102"/>
      <c r="D578" s="102"/>
      <c r="E578" s="102"/>
      <c r="F578" s="102"/>
      <c r="G578" s="102"/>
      <c r="H578" s="102"/>
      <c r="I578" s="102"/>
      <c r="J578" s="102"/>
      <c r="K578" s="102"/>
    </row>
    <row r="579" spans="1:12" ht="18.75" customHeight="1">
      <c r="B579" s="57"/>
      <c r="C579" s="102"/>
      <c r="D579" s="102"/>
      <c r="E579" s="102"/>
      <c r="F579" s="102"/>
      <c r="G579" s="102"/>
      <c r="H579" s="102"/>
      <c r="I579" s="102"/>
      <c r="J579" s="102"/>
      <c r="K579" s="102"/>
    </row>
    <row r="580" spans="1:12" ht="13.5" customHeight="1">
      <c r="B580" s="40" t="s">
        <v>12</v>
      </c>
      <c r="C580" s="102"/>
      <c r="D580" s="102"/>
      <c r="E580" s="102"/>
      <c r="F580" s="102"/>
      <c r="G580" s="102"/>
      <c r="H580" s="102"/>
      <c r="I580" s="102"/>
      <c r="J580" s="102"/>
      <c r="K580" s="102"/>
    </row>
    <row r="581" spans="1:12" ht="13.5" customHeight="1">
      <c r="B581" s="40" t="s">
        <v>270</v>
      </c>
      <c r="C581" s="40"/>
      <c r="D581" s="40"/>
      <c r="E581" s="40"/>
      <c r="F581" s="40"/>
      <c r="G581" s="40"/>
      <c r="H581" s="40"/>
      <c r="I581" s="40"/>
      <c r="J581" s="40"/>
      <c r="K581" s="40"/>
      <c r="L581" s="40"/>
    </row>
    <row r="582" spans="1:12" ht="13.5" customHeight="1" thickBot="1">
      <c r="B582" s="782" t="s">
        <v>271</v>
      </c>
      <c r="C582" s="102"/>
      <c r="D582" s="102"/>
      <c r="E582" s="102"/>
      <c r="F582" s="102"/>
      <c r="G582" s="102"/>
      <c r="H582" s="102"/>
      <c r="I582" s="102"/>
      <c r="J582" s="102"/>
      <c r="K582" s="102"/>
    </row>
    <row r="583" spans="1:12" ht="13.5" customHeight="1" thickBot="1">
      <c r="B583" s="1000" t="s">
        <v>244</v>
      </c>
      <c r="C583" s="1001"/>
      <c r="D583" s="402"/>
      <c r="E583" s="968" t="str">
        <f>"Sum pr. 31.12."</f>
        <v>Sum pr. 31.12.</v>
      </c>
      <c r="F583" s="968"/>
      <c r="G583" s="968"/>
      <c r="H583" s="968"/>
      <c r="I583" s="1005" t="s">
        <v>245</v>
      </c>
      <c r="J583" s="218"/>
      <c r="K583" s="958" t="s">
        <v>246</v>
      </c>
    </row>
    <row r="584" spans="1:12" ht="39.75" customHeight="1" thickBot="1">
      <c r="A584" s="10"/>
      <c r="B584" s="1002"/>
      <c r="C584" s="1003"/>
      <c r="D584" s="408"/>
      <c r="E584" s="832" t="s">
        <v>247</v>
      </c>
      <c r="F584" s="330" t="s">
        <v>248</v>
      </c>
      <c r="G584" s="330" t="s">
        <v>249</v>
      </c>
      <c r="H584" s="830" t="s">
        <v>250</v>
      </c>
      <c r="I584" s="1006"/>
      <c r="J584" s="218"/>
      <c r="K584" s="959"/>
    </row>
    <row r="585" spans="1:12" ht="13.5" customHeight="1" thickBot="1">
      <c r="A585" s="10"/>
      <c r="B585" s="818" t="s">
        <v>251</v>
      </c>
      <c r="C585" s="833"/>
      <c r="D585" s="833"/>
      <c r="E585" s="834">
        <v>57</v>
      </c>
      <c r="F585" s="834">
        <v>96</v>
      </c>
      <c r="G585" s="834">
        <v>108</v>
      </c>
      <c r="H585" s="834">
        <v>26</v>
      </c>
      <c r="I585" s="835">
        <f>SUM(E585:H585)</f>
        <v>287</v>
      </c>
      <c r="J585" s="218"/>
      <c r="K585" s="835">
        <v>453</v>
      </c>
    </row>
    <row r="586" spans="1:12" ht="13.5" customHeight="1" thickBot="1">
      <c r="A586" s="10"/>
      <c r="B586" s="836" t="s">
        <v>252</v>
      </c>
      <c r="C586" s="837"/>
      <c r="D586" s="837"/>
      <c r="E586" s="838">
        <v>40</v>
      </c>
      <c r="F586" s="838">
        <v>71</v>
      </c>
      <c r="G586" s="838">
        <v>58</v>
      </c>
      <c r="H586" s="838">
        <v>8</v>
      </c>
      <c r="I586" s="839">
        <f t="shared" ref="I586:I604" si="6">SUM(E586:H586)</f>
        <v>177</v>
      </c>
      <c r="J586" s="218"/>
      <c r="K586" s="838">
        <v>338</v>
      </c>
    </row>
    <row r="587" spans="1:12" ht="13.5" customHeight="1" thickBot="1">
      <c r="A587" s="10"/>
      <c r="B587" s="840" t="s">
        <v>253</v>
      </c>
      <c r="C587" s="841"/>
      <c r="D587" s="841"/>
      <c r="E587" s="842">
        <v>26</v>
      </c>
      <c r="F587" s="842">
        <v>43</v>
      </c>
      <c r="G587" s="842">
        <v>25</v>
      </c>
      <c r="H587" s="842">
        <v>3</v>
      </c>
      <c r="I587" s="839">
        <f t="shared" si="6"/>
        <v>97</v>
      </c>
      <c r="J587" s="218"/>
      <c r="K587" s="843">
        <v>186</v>
      </c>
    </row>
    <row r="588" spans="1:12" ht="13.5" customHeight="1" thickBot="1">
      <c r="A588" s="10"/>
      <c r="B588" s="836" t="s">
        <v>254</v>
      </c>
      <c r="C588" s="844"/>
      <c r="D588" s="844"/>
      <c r="E588" s="349">
        <v>3</v>
      </c>
      <c r="F588" s="349">
        <v>2</v>
      </c>
      <c r="G588" s="349">
        <v>0</v>
      </c>
      <c r="H588" s="349">
        <v>0</v>
      </c>
      <c r="I588" s="839">
        <f t="shared" si="6"/>
        <v>5</v>
      </c>
      <c r="J588" s="218"/>
      <c r="K588" s="845">
        <v>10</v>
      </c>
    </row>
    <row r="589" spans="1:12" ht="13.5" customHeight="1" thickBot="1">
      <c r="A589" s="10"/>
      <c r="B589" s="846" t="s">
        <v>253</v>
      </c>
      <c r="C589" s="844"/>
      <c r="D589" s="844"/>
      <c r="E589" s="349">
        <v>0</v>
      </c>
      <c r="F589" s="349">
        <v>2</v>
      </c>
      <c r="G589" s="349">
        <v>0</v>
      </c>
      <c r="H589" s="349">
        <v>0</v>
      </c>
      <c r="I589" s="839">
        <f t="shared" si="6"/>
        <v>2</v>
      </c>
      <c r="J589" s="218"/>
      <c r="K589" s="845">
        <v>2</v>
      </c>
    </row>
    <row r="590" spans="1:12" ht="13.5" customHeight="1" thickBot="1">
      <c r="A590" s="10"/>
      <c r="B590" s="840" t="s">
        <v>255</v>
      </c>
      <c r="C590" s="844"/>
      <c r="D590" s="844"/>
      <c r="E590" s="35" t="s">
        <v>363</v>
      </c>
      <c r="F590" s="35" t="s">
        <v>363</v>
      </c>
      <c r="G590" s="35" t="s">
        <v>363</v>
      </c>
      <c r="H590" s="35" t="s">
        <v>363</v>
      </c>
      <c r="I590" s="35" t="s">
        <v>363</v>
      </c>
      <c r="J590" s="218"/>
      <c r="K590" s="845">
        <v>1830</v>
      </c>
    </row>
    <row r="591" spans="1:12" ht="13.5" customHeight="1" thickBot="1">
      <c r="A591" s="10"/>
      <c r="B591" s="836" t="s">
        <v>256</v>
      </c>
      <c r="C591" s="837"/>
      <c r="D591" s="837"/>
      <c r="E591" s="838">
        <v>12</v>
      </c>
      <c r="F591" s="838">
        <v>22</v>
      </c>
      <c r="G591" s="838">
        <v>25</v>
      </c>
      <c r="H591" s="838">
        <v>5</v>
      </c>
      <c r="I591" s="839">
        <f t="shared" si="6"/>
        <v>64</v>
      </c>
      <c r="J591" s="218"/>
      <c r="K591" s="838">
        <v>80</v>
      </c>
    </row>
    <row r="592" spans="1:12" ht="13.5" customHeight="1" thickBot="1">
      <c r="A592" s="10"/>
      <c r="B592" s="846" t="s">
        <v>253</v>
      </c>
      <c r="C592" s="102"/>
      <c r="D592" s="844"/>
      <c r="E592" s="349">
        <v>4</v>
      </c>
      <c r="F592" s="349">
        <v>10</v>
      </c>
      <c r="G592" s="349">
        <v>6</v>
      </c>
      <c r="H592" s="349">
        <v>4</v>
      </c>
      <c r="I592" s="839">
        <f t="shared" si="6"/>
        <v>24</v>
      </c>
      <c r="J592" s="218"/>
      <c r="K592" s="845">
        <v>30</v>
      </c>
    </row>
    <row r="593" spans="1:11" ht="13.5" customHeight="1" thickBot="1">
      <c r="A593" s="10"/>
      <c r="B593" s="840" t="s">
        <v>257</v>
      </c>
      <c r="C593" s="841"/>
      <c r="D593" s="841"/>
      <c r="E593" s="35" t="s">
        <v>363</v>
      </c>
      <c r="F593" s="35" t="s">
        <v>363</v>
      </c>
      <c r="G593" s="35" t="s">
        <v>363</v>
      </c>
      <c r="H593" s="35" t="s">
        <v>363</v>
      </c>
      <c r="I593" s="35" t="s">
        <v>363</v>
      </c>
      <c r="J593" s="218"/>
      <c r="K593" s="843">
        <v>25854</v>
      </c>
    </row>
    <row r="594" spans="1:11" ht="13.5" customHeight="1" thickBot="1">
      <c r="A594" s="10"/>
      <c r="B594" s="836" t="s">
        <v>258</v>
      </c>
      <c r="C594" s="837"/>
      <c r="D594" s="837"/>
      <c r="E594" s="838">
        <v>0</v>
      </c>
      <c r="F594" s="838">
        <v>0</v>
      </c>
      <c r="G594" s="838">
        <v>7</v>
      </c>
      <c r="H594" s="838">
        <v>0</v>
      </c>
      <c r="I594" s="839">
        <f t="shared" si="6"/>
        <v>7</v>
      </c>
      <c r="J594" s="218"/>
      <c r="K594" s="838">
        <v>7</v>
      </c>
    </row>
    <row r="595" spans="1:11" ht="13.5" customHeight="1" thickBot="1">
      <c r="A595" s="10"/>
      <c r="B595" s="846" t="s">
        <v>253</v>
      </c>
      <c r="C595" s="844"/>
      <c r="D595" s="844"/>
      <c r="E595" s="349">
        <v>0</v>
      </c>
      <c r="F595" s="349">
        <v>0</v>
      </c>
      <c r="G595" s="349">
        <v>4</v>
      </c>
      <c r="H595" s="349">
        <v>0</v>
      </c>
      <c r="I595" s="839">
        <f t="shared" si="6"/>
        <v>4</v>
      </c>
      <c r="J595" s="218"/>
      <c r="K595" s="845">
        <v>4</v>
      </c>
    </row>
    <row r="596" spans="1:11" ht="13.5" customHeight="1" thickBot="1">
      <c r="A596" s="10"/>
      <c r="B596" s="840" t="s">
        <v>259</v>
      </c>
      <c r="C596" s="242"/>
      <c r="D596" s="841"/>
      <c r="E596" s="352" t="s">
        <v>363</v>
      </c>
      <c r="F596" s="352" t="s">
        <v>363</v>
      </c>
      <c r="G596" s="352" t="s">
        <v>363</v>
      </c>
      <c r="H596" s="352" t="s">
        <v>363</v>
      </c>
      <c r="I596" s="352" t="s">
        <v>363</v>
      </c>
      <c r="J596" s="218"/>
      <c r="K596" s="843">
        <v>2000</v>
      </c>
    </row>
    <row r="597" spans="1:11" ht="13.5" customHeight="1" thickBot="1">
      <c r="A597" s="10"/>
      <c r="B597" s="836" t="s">
        <v>260</v>
      </c>
      <c r="C597" s="837"/>
      <c r="D597" s="837"/>
      <c r="E597" s="838">
        <v>1</v>
      </c>
      <c r="F597" s="838">
        <v>0</v>
      </c>
      <c r="G597" s="838">
        <v>1</v>
      </c>
      <c r="H597" s="838">
        <v>0</v>
      </c>
      <c r="I597" s="839">
        <f t="shared" si="6"/>
        <v>2</v>
      </c>
      <c r="J597" s="218"/>
      <c r="K597" s="838">
        <v>9</v>
      </c>
    </row>
    <row r="598" spans="1:11" ht="13.5" customHeight="1" thickBot="1">
      <c r="A598" s="10"/>
      <c r="B598" s="846" t="s">
        <v>253</v>
      </c>
      <c r="C598" s="844"/>
      <c r="D598" s="844"/>
      <c r="E598" s="349">
        <v>1</v>
      </c>
      <c r="F598" s="349">
        <v>0</v>
      </c>
      <c r="G598" s="349">
        <v>1</v>
      </c>
      <c r="H598" s="349">
        <v>0</v>
      </c>
      <c r="I598" s="839">
        <f t="shared" si="6"/>
        <v>2</v>
      </c>
      <c r="J598" s="218"/>
      <c r="K598" s="845">
        <v>4</v>
      </c>
    </row>
    <row r="599" spans="1:11" ht="13.5" customHeight="1" thickBot="1">
      <c r="A599" s="10"/>
      <c r="B599" s="840" t="s">
        <v>261</v>
      </c>
      <c r="C599" s="242"/>
      <c r="D599" s="841"/>
      <c r="E599" s="35" t="s">
        <v>363</v>
      </c>
      <c r="F599" s="35" t="s">
        <v>363</v>
      </c>
      <c r="G599" s="35" t="s">
        <v>363</v>
      </c>
      <c r="H599" s="35" t="s">
        <v>363</v>
      </c>
      <c r="I599" s="35" t="s">
        <v>363</v>
      </c>
      <c r="J599" s="218"/>
      <c r="K599" s="843">
        <v>738</v>
      </c>
    </row>
    <row r="600" spans="1:11" ht="13.5" customHeight="1" thickBot="1">
      <c r="A600" s="10"/>
      <c r="B600" s="836" t="s">
        <v>262</v>
      </c>
      <c r="C600" s="837"/>
      <c r="D600" s="837"/>
      <c r="E600" s="838">
        <v>4</v>
      </c>
      <c r="F600" s="838">
        <v>3</v>
      </c>
      <c r="G600" s="838">
        <v>17</v>
      </c>
      <c r="H600" s="838">
        <v>2</v>
      </c>
      <c r="I600" s="839">
        <f>SUM(E600:H600)</f>
        <v>26</v>
      </c>
      <c r="J600" s="218"/>
      <c r="K600" s="838">
        <v>38</v>
      </c>
    </row>
    <row r="601" spans="1:11" ht="13.5" customHeight="1" thickBot="1">
      <c r="A601" s="10"/>
      <c r="B601" s="846" t="s">
        <v>253</v>
      </c>
      <c r="C601" s="844"/>
      <c r="D601" s="844"/>
      <c r="E601" s="349">
        <v>1</v>
      </c>
      <c r="F601" s="349">
        <v>2</v>
      </c>
      <c r="G601" s="349">
        <v>10</v>
      </c>
      <c r="H601" s="349">
        <v>1</v>
      </c>
      <c r="I601" s="839">
        <f>SUM(E601:H601)</f>
        <v>14</v>
      </c>
      <c r="J601" s="218"/>
      <c r="K601" s="845">
        <v>23</v>
      </c>
    </row>
    <row r="602" spans="1:11" ht="13.5" customHeight="1" thickBot="1">
      <c r="A602" s="10"/>
      <c r="B602" s="840" t="s">
        <v>263</v>
      </c>
      <c r="C602" s="242"/>
      <c r="D602" s="841"/>
      <c r="E602" s="35" t="s">
        <v>363</v>
      </c>
      <c r="F602" s="35" t="s">
        <v>363</v>
      </c>
      <c r="G602" s="35" t="s">
        <v>363</v>
      </c>
      <c r="H602" s="35" t="s">
        <v>363</v>
      </c>
      <c r="I602" s="35" t="s">
        <v>363</v>
      </c>
      <c r="J602" s="218"/>
      <c r="K602" s="843">
        <v>7159</v>
      </c>
    </row>
    <row r="603" spans="1:11" ht="13.5" customHeight="1" thickBot="1">
      <c r="A603" s="10"/>
      <c r="B603" s="847" t="s">
        <v>264</v>
      </c>
      <c r="C603" s="844"/>
      <c r="D603" s="844"/>
      <c r="E603" s="845">
        <v>0</v>
      </c>
      <c r="F603" s="845">
        <v>0</v>
      </c>
      <c r="G603" s="845">
        <v>0</v>
      </c>
      <c r="H603" s="845">
        <v>11</v>
      </c>
      <c r="I603" s="839">
        <f t="shared" si="6"/>
        <v>11</v>
      </c>
      <c r="J603" s="218"/>
      <c r="K603" s="845">
        <v>19</v>
      </c>
    </row>
    <row r="604" spans="1:11" ht="13.5" customHeight="1" thickBot="1">
      <c r="A604" s="10"/>
      <c r="B604" s="846" t="s">
        <v>253</v>
      </c>
      <c r="C604" s="102"/>
      <c r="D604" s="844"/>
      <c r="E604" s="349">
        <v>0</v>
      </c>
      <c r="F604" s="349">
        <v>0</v>
      </c>
      <c r="G604" s="349">
        <v>0</v>
      </c>
      <c r="H604" s="349">
        <v>4</v>
      </c>
      <c r="I604" s="839">
        <f t="shared" si="6"/>
        <v>4</v>
      </c>
      <c r="J604" s="218"/>
      <c r="K604" s="845">
        <v>9</v>
      </c>
    </row>
    <row r="605" spans="1:11" ht="13.5" customHeight="1" thickBot="1">
      <c r="A605" s="10"/>
      <c r="B605" s="840" t="s">
        <v>265</v>
      </c>
      <c r="C605" s="242"/>
      <c r="D605" s="841"/>
      <c r="E605" s="35" t="s">
        <v>363</v>
      </c>
      <c r="F605" s="35" t="s">
        <v>363</v>
      </c>
      <c r="G605" s="35" t="s">
        <v>363</v>
      </c>
      <c r="H605" s="35" t="s">
        <v>363</v>
      </c>
      <c r="I605" s="35" t="s">
        <v>363</v>
      </c>
      <c r="J605" s="218"/>
      <c r="K605" s="843">
        <v>2396</v>
      </c>
    </row>
    <row r="606" spans="1:11" ht="13.5" customHeight="1" thickBot="1">
      <c r="A606" s="10"/>
      <c r="B606" s="848" t="s">
        <v>266</v>
      </c>
      <c r="C606" s="849"/>
      <c r="D606" s="850"/>
      <c r="E606" s="851">
        <f>SUM(E586+E591+E594+E597+E600+E603)</f>
        <v>57</v>
      </c>
      <c r="F606" s="851">
        <f>SUM(F586+F591+F594+F597+F600+F603)</f>
        <v>96</v>
      </c>
      <c r="G606" s="851">
        <f>SUM(G586+G591+G594+G597+G600+G603)</f>
        <v>108</v>
      </c>
      <c r="H606" s="851">
        <f>SUM(H586+H591+H594+H597+H600+H603)</f>
        <v>26</v>
      </c>
      <c r="I606" s="851">
        <f>SUM(I586+I591+I594+I597+I600+I603)</f>
        <v>287</v>
      </c>
      <c r="J606" s="218"/>
      <c r="K606" s="839">
        <f>SUM(K586+K591+K594+K597+K600+K603)</f>
        <v>491</v>
      </c>
    </row>
    <row r="607" spans="1:11" ht="13.5" customHeight="1" thickBot="1">
      <c r="A607" s="10"/>
      <c r="B607" s="12" t="s">
        <v>267</v>
      </c>
      <c r="C607" s="242"/>
      <c r="D607" s="375"/>
      <c r="E607" s="852">
        <f>E585-E606</f>
        <v>0</v>
      </c>
      <c r="F607" s="853">
        <f>F585-F606</f>
        <v>0</v>
      </c>
      <c r="G607" s="853">
        <f>G585-G606</f>
        <v>0</v>
      </c>
      <c r="H607" s="853">
        <f>H585-H606</f>
        <v>0</v>
      </c>
      <c r="I607" s="854">
        <f>I585-I606</f>
        <v>0</v>
      </c>
      <c r="J607" s="218"/>
      <c r="K607" s="218"/>
    </row>
    <row r="608" spans="1:11" ht="13.5" customHeight="1" thickBot="1">
      <c r="A608" s="10"/>
      <c r="B608" s="39"/>
      <c r="C608" s="102"/>
      <c r="D608" s="6"/>
      <c r="E608" s="855"/>
      <c r="F608" s="855"/>
      <c r="G608" s="855"/>
      <c r="H608" s="855"/>
      <c r="I608" s="855"/>
      <c r="J608" s="218"/>
      <c r="K608" s="855"/>
    </row>
    <row r="609" spans="1:11" ht="13.5" customHeight="1" thickBot="1">
      <c r="A609" s="10"/>
      <c r="D609" s="41" t="s">
        <v>1144</v>
      </c>
      <c r="E609" s="856"/>
    </row>
    <row r="610" spans="1:11" ht="13.5" customHeight="1" thickBot="1">
      <c r="A610" s="10"/>
      <c r="D610" s="41" t="s">
        <v>268</v>
      </c>
      <c r="E610" s="856" t="str">
        <f>IF(SUM(I586+I591+I594+I597+I600+I603)=I585,"","Summen av pkt. 1.1 til og med pkt. 1.6 skal være lik summen i pkt. 1")</f>
        <v/>
      </c>
    </row>
    <row r="611" spans="1:11" ht="13.5" customHeight="1" thickBot="1">
      <c r="A611" s="10"/>
      <c r="D611" s="41" t="s">
        <v>269</v>
      </c>
      <c r="E611" s="856" t="str">
        <f>IF(SUM(K586+K591+K594+K597+K600+K603)&lt;K585,"Summen av pkt. 1.1 til og med pkt. 1.6 skal være større eller lik summen i pkt. 1","")</f>
        <v/>
      </c>
    </row>
    <row r="612" spans="1:11" ht="13.5" customHeight="1">
      <c r="A612" s="10"/>
      <c r="B612" s="40"/>
      <c r="C612" s="102"/>
      <c r="D612" s="102"/>
      <c r="E612" s="102"/>
      <c r="F612" s="102"/>
      <c r="G612" s="102"/>
      <c r="H612" s="102"/>
      <c r="I612" s="102"/>
      <c r="J612" s="102"/>
      <c r="K612" s="102"/>
    </row>
    <row r="613" spans="1:11" ht="13.5" customHeight="1">
      <c r="A613" s="10"/>
      <c r="B613" s="40"/>
      <c r="C613" s="102"/>
      <c r="D613" s="102"/>
      <c r="E613" s="102"/>
      <c r="F613" s="102"/>
      <c r="G613" s="102"/>
      <c r="H613" s="102"/>
      <c r="I613" s="102"/>
      <c r="J613" s="102"/>
      <c r="K613" s="102"/>
    </row>
    <row r="614" spans="1:11" ht="13.5" customHeight="1">
      <c r="A614" s="10"/>
      <c r="B614" s="40"/>
      <c r="C614" s="102"/>
      <c r="D614" s="102"/>
      <c r="E614" s="102"/>
      <c r="F614" s="102"/>
      <c r="G614" s="102"/>
      <c r="H614" s="102"/>
      <c r="I614" s="102"/>
      <c r="J614" s="102"/>
      <c r="K614" s="102"/>
    </row>
    <row r="615" spans="1:11" ht="13.5" customHeight="1">
      <c r="A615" s="10"/>
      <c r="B615" s="40"/>
      <c r="C615" s="102"/>
      <c r="D615" s="102"/>
      <c r="E615" s="102"/>
      <c r="F615" s="102"/>
      <c r="G615" s="102"/>
      <c r="H615" s="102"/>
      <c r="I615" s="102"/>
      <c r="J615" s="102"/>
      <c r="K615" s="102"/>
    </row>
    <row r="616" spans="1:11" ht="13.5" customHeight="1">
      <c r="A616" s="10"/>
      <c r="B616" s="40"/>
      <c r="C616" s="102"/>
      <c r="D616" s="102"/>
      <c r="E616" s="102"/>
      <c r="F616" s="102"/>
      <c r="G616" s="102"/>
      <c r="H616" s="102"/>
      <c r="I616" s="102"/>
      <c r="J616" s="102"/>
      <c r="K616" s="102"/>
    </row>
    <row r="617" spans="1:11" ht="13.5" customHeight="1">
      <c r="A617" s="10"/>
      <c r="B617" s="40"/>
      <c r="C617" s="102"/>
      <c r="D617" s="102"/>
      <c r="E617" s="102"/>
      <c r="F617" s="102"/>
      <c r="G617" s="102"/>
      <c r="H617" s="102"/>
      <c r="I617" s="102"/>
      <c r="J617" s="102"/>
      <c r="K617" s="102"/>
    </row>
    <row r="618" spans="1:11" ht="13.5" customHeight="1">
      <c r="A618" s="10"/>
      <c r="B618" s="40"/>
      <c r="C618" s="102"/>
      <c r="D618" s="102"/>
      <c r="E618" s="102"/>
      <c r="F618" s="102"/>
      <c r="G618" s="102"/>
      <c r="H618" s="102"/>
      <c r="I618" s="102"/>
      <c r="J618" s="102"/>
      <c r="K618" s="102"/>
    </row>
    <row r="619" spans="1:11" ht="13.5" customHeight="1">
      <c r="A619" s="10"/>
      <c r="B619" s="40"/>
      <c r="C619" s="102"/>
      <c r="D619" s="102"/>
      <c r="E619" s="102"/>
      <c r="F619" s="102"/>
      <c r="G619" s="102"/>
      <c r="H619" s="102"/>
      <c r="I619" s="102"/>
      <c r="J619" s="102"/>
      <c r="K619" s="102"/>
    </row>
    <row r="620" spans="1:11" ht="13.5" customHeight="1">
      <c r="A620" s="10"/>
      <c r="B620" s="40"/>
      <c r="C620" s="102"/>
      <c r="D620" s="102"/>
      <c r="E620" s="102"/>
      <c r="F620" s="102"/>
      <c r="G620" s="102"/>
      <c r="H620" s="102"/>
      <c r="I620" s="102"/>
      <c r="J620" s="102"/>
      <c r="K620" s="102"/>
    </row>
    <row r="621" spans="1:11" ht="13.5" customHeight="1">
      <c r="A621" s="10"/>
      <c r="B621" s="40"/>
      <c r="C621" s="102"/>
      <c r="D621" s="102"/>
      <c r="E621" s="102"/>
      <c r="F621" s="102"/>
      <c r="G621" s="102"/>
      <c r="H621" s="102"/>
      <c r="I621" s="102"/>
      <c r="J621" s="102"/>
      <c r="K621" s="102"/>
    </row>
    <row r="622" spans="1:11" ht="13.5" customHeight="1">
      <c r="A622" s="10"/>
      <c r="B622" s="40"/>
      <c r="C622" s="102"/>
      <c r="D622" s="102"/>
      <c r="E622" s="102"/>
      <c r="F622" s="102"/>
      <c r="G622" s="102"/>
      <c r="H622" s="102"/>
      <c r="I622" s="102"/>
      <c r="J622" s="102"/>
      <c r="K622" s="102"/>
    </row>
    <row r="623" spans="1:11" ht="13.5" customHeight="1">
      <c r="A623" s="10"/>
      <c r="B623" s="40"/>
      <c r="C623" s="102"/>
      <c r="D623" s="102"/>
      <c r="E623" s="102"/>
      <c r="F623" s="102"/>
      <c r="G623" s="102"/>
      <c r="H623" s="102"/>
      <c r="I623" s="102"/>
      <c r="J623" s="102"/>
      <c r="K623" s="102"/>
    </row>
    <row r="624" spans="1:11" ht="13.5" customHeight="1">
      <c r="A624" s="10"/>
      <c r="B624" s="40"/>
      <c r="C624" s="102"/>
      <c r="D624" s="102"/>
      <c r="E624" s="102"/>
      <c r="F624" s="102"/>
      <c r="G624" s="102"/>
      <c r="H624" s="102"/>
      <c r="I624" s="102"/>
      <c r="J624" s="102"/>
      <c r="K624" s="102"/>
    </row>
    <row r="625" spans="1:11" ht="13.5" customHeight="1">
      <c r="A625" s="10"/>
      <c r="B625" s="40"/>
      <c r="C625" s="102"/>
      <c r="D625" s="102"/>
      <c r="E625" s="102"/>
      <c r="F625" s="102"/>
      <c r="G625" s="102"/>
      <c r="H625" s="102"/>
      <c r="I625" s="102"/>
      <c r="J625" s="102"/>
      <c r="K625" s="102"/>
    </row>
    <row r="626" spans="1:11" ht="13.5" customHeight="1">
      <c r="A626" s="10"/>
      <c r="B626" s="40"/>
      <c r="C626" s="102"/>
      <c r="D626" s="102"/>
      <c r="E626" s="102"/>
      <c r="F626" s="102"/>
      <c r="G626" s="102"/>
      <c r="H626" s="102"/>
      <c r="I626" s="102"/>
      <c r="J626" s="102"/>
      <c r="K626" s="102"/>
    </row>
    <row r="627" spans="1:11" ht="13.5" customHeight="1">
      <c r="A627" s="10"/>
      <c r="B627" s="40"/>
      <c r="C627" s="102"/>
      <c r="D627" s="102"/>
      <c r="E627" s="102"/>
      <c r="F627" s="102"/>
      <c r="G627" s="102"/>
      <c r="H627" s="102"/>
      <c r="I627" s="102"/>
      <c r="J627" s="102"/>
      <c r="K627" s="102"/>
    </row>
    <row r="628" spans="1:11" ht="13.5" customHeight="1">
      <c r="A628" s="10"/>
      <c r="B628" s="40"/>
      <c r="C628" s="102"/>
      <c r="D628" s="102"/>
      <c r="E628" s="102"/>
      <c r="F628" s="102"/>
      <c r="G628" s="102"/>
      <c r="H628" s="102"/>
      <c r="I628" s="102"/>
      <c r="J628" s="102"/>
      <c r="K628" s="102"/>
    </row>
    <row r="629" spans="1:11" ht="13.5" customHeight="1">
      <c r="A629" s="10"/>
      <c r="B629" s="40"/>
      <c r="C629" s="102"/>
      <c r="D629" s="102"/>
      <c r="E629" s="102"/>
      <c r="F629" s="102"/>
      <c r="G629" s="102"/>
      <c r="H629" s="102"/>
      <c r="I629" s="102"/>
      <c r="J629" s="102"/>
      <c r="K629" s="102"/>
    </row>
    <row r="630" spans="1:11" ht="13.5" customHeight="1">
      <c r="A630" s="10"/>
      <c r="B630" s="40"/>
      <c r="C630" s="102"/>
      <c r="D630" s="102"/>
      <c r="E630" s="102"/>
      <c r="F630" s="102"/>
      <c r="G630" s="102"/>
      <c r="H630" s="102"/>
      <c r="I630" s="102"/>
      <c r="J630" s="102"/>
      <c r="K630" s="102"/>
    </row>
    <row r="631" spans="1:11" ht="13.5" customHeight="1">
      <c r="A631" s="10"/>
      <c r="B631" s="40"/>
      <c r="C631" s="102"/>
      <c r="D631" s="102"/>
      <c r="E631" s="102"/>
      <c r="F631" s="102"/>
      <c r="G631" s="102"/>
      <c r="H631" s="102"/>
      <c r="I631" s="102"/>
      <c r="J631" s="102"/>
      <c r="K631" s="102"/>
    </row>
    <row r="632" spans="1:11" ht="13.5" customHeight="1">
      <c r="A632" s="10"/>
      <c r="B632" s="40"/>
      <c r="C632" s="102"/>
      <c r="D632" s="102"/>
      <c r="E632" s="102"/>
      <c r="F632" s="102"/>
      <c r="G632" s="102"/>
      <c r="H632" s="102"/>
      <c r="I632" s="102"/>
      <c r="J632" s="102"/>
      <c r="K632" s="102"/>
    </row>
    <row r="633" spans="1:11" ht="17.399999999999999">
      <c r="A633" s="10"/>
      <c r="B633" s="58" t="s">
        <v>97</v>
      </c>
      <c r="E633" s="3"/>
    </row>
    <row r="634" spans="1:11" ht="13.2">
      <c r="A634" s="10"/>
      <c r="B634" s="40"/>
      <c r="E634" s="3"/>
    </row>
    <row r="635" spans="1:11" ht="10.5" customHeight="1">
      <c r="A635" s="10"/>
      <c r="E635" s="3"/>
    </row>
    <row r="636" spans="1:11" ht="10.5" customHeight="1">
      <c r="A636" s="10"/>
      <c r="E636" s="3"/>
    </row>
    <row r="637" spans="1:11" ht="10.5" customHeight="1">
      <c r="A637" s="10"/>
      <c r="E637" s="3"/>
    </row>
    <row r="638" spans="1:11" ht="10.5" customHeight="1">
      <c r="A638" s="10"/>
      <c r="E638" s="3"/>
    </row>
    <row r="639" spans="1:11" ht="10.5" customHeight="1">
      <c r="A639" s="10"/>
      <c r="E639" s="3"/>
    </row>
    <row r="640" spans="1:11" ht="10.5" customHeight="1">
      <c r="A640" s="10"/>
      <c r="E640" s="3"/>
    </row>
    <row r="641" spans="1:5" ht="10.5" customHeight="1">
      <c r="A641" s="10"/>
      <c r="E641" s="3"/>
    </row>
    <row r="642" spans="1:5" ht="10.5" customHeight="1">
      <c r="A642" s="10"/>
      <c r="E642" s="3"/>
    </row>
    <row r="643" spans="1:5" ht="10.5" customHeight="1">
      <c r="A643" s="10"/>
      <c r="E643" s="3"/>
    </row>
    <row r="644" spans="1:5" ht="10.5" customHeight="1">
      <c r="A644" s="10"/>
      <c r="E644" s="3"/>
    </row>
    <row r="645" spans="1:5" ht="10.5" customHeight="1">
      <c r="A645" s="10"/>
      <c r="E645" s="3"/>
    </row>
    <row r="646" spans="1:5" ht="10.5" customHeight="1">
      <c r="A646" s="10"/>
      <c r="E646" s="3"/>
    </row>
    <row r="647" spans="1:5" ht="10.5" customHeight="1">
      <c r="A647" s="10"/>
      <c r="E647" s="3"/>
    </row>
    <row r="648" spans="1:5" ht="10.5" customHeight="1">
      <c r="A648" s="10"/>
      <c r="E648" s="3"/>
    </row>
    <row r="649" spans="1:5" ht="10.5" customHeight="1">
      <c r="A649" s="10"/>
      <c r="E649" s="3"/>
    </row>
    <row r="650" spans="1:5" ht="10.5" customHeight="1">
      <c r="A650" s="10"/>
      <c r="E650" s="3"/>
    </row>
    <row r="651" spans="1:5" ht="10.5" customHeight="1">
      <c r="A651" s="10"/>
      <c r="E651" s="3"/>
    </row>
    <row r="652" spans="1:5" ht="10.5" customHeight="1">
      <c r="A652" s="10"/>
      <c r="E652" s="3"/>
    </row>
    <row r="653" spans="1:5" ht="10.5" customHeight="1">
      <c r="A653" s="10"/>
      <c r="E653" s="3"/>
    </row>
    <row r="654" spans="1:5" ht="10.5" customHeight="1">
      <c r="A654" s="10"/>
      <c r="E654" s="3"/>
    </row>
    <row r="655" spans="1:5" ht="10.5" customHeight="1">
      <c r="A655" s="10"/>
      <c r="E655" s="3"/>
    </row>
    <row r="656" spans="1:5" ht="10.5" customHeight="1">
      <c r="A656" s="10"/>
      <c r="E656" s="3"/>
    </row>
    <row r="657" spans="1:5" ht="10.5" customHeight="1">
      <c r="A657" s="10"/>
      <c r="E657" s="3"/>
    </row>
    <row r="658" spans="1:5" ht="10.5" customHeight="1">
      <c r="A658" s="10"/>
      <c r="E658" s="3"/>
    </row>
    <row r="659" spans="1:5" ht="10.5" customHeight="1">
      <c r="A659" s="10"/>
      <c r="E659" s="3"/>
    </row>
    <row r="660" spans="1:5" ht="10.5" customHeight="1">
      <c r="A660" s="10"/>
      <c r="E660" s="3"/>
    </row>
    <row r="661" spans="1:5" ht="10.5" customHeight="1">
      <c r="A661" s="10"/>
      <c r="E661" s="3"/>
    </row>
    <row r="662" spans="1:5" ht="10.5" customHeight="1">
      <c r="A662" s="10"/>
      <c r="E662" s="3"/>
    </row>
    <row r="663" spans="1:5" ht="10.5" customHeight="1">
      <c r="A663" s="10"/>
      <c r="E663" s="3"/>
    </row>
    <row r="664" spans="1:5" ht="10.5" customHeight="1">
      <c r="A664" s="10"/>
      <c r="E664" s="3"/>
    </row>
    <row r="665" spans="1:5" ht="10.5" customHeight="1">
      <c r="A665" s="10"/>
      <c r="E665" s="3"/>
    </row>
    <row r="666" spans="1:5" ht="10.5" customHeight="1">
      <c r="A666" s="10"/>
      <c r="E666" s="3"/>
    </row>
    <row r="667" spans="1:5" ht="10.5" customHeight="1">
      <c r="A667" s="10"/>
      <c r="E667" s="3"/>
    </row>
    <row r="668" spans="1:5" ht="10.5" customHeight="1">
      <c r="A668" s="10"/>
      <c r="E668" s="3"/>
    </row>
    <row r="669" spans="1:5" ht="10.5" customHeight="1">
      <c r="A669" s="10"/>
      <c r="E669" s="3"/>
    </row>
    <row r="670" spans="1:5" ht="10.5" customHeight="1">
      <c r="A670" s="10"/>
      <c r="E670" s="3"/>
    </row>
    <row r="671" spans="1:5" ht="10.5" customHeight="1">
      <c r="A671" s="10"/>
      <c r="E671" s="3"/>
    </row>
    <row r="672" spans="1:5" ht="10.5" customHeight="1">
      <c r="A672" s="10"/>
      <c r="E672" s="3"/>
    </row>
    <row r="673" spans="1:5" ht="10.5" customHeight="1">
      <c r="A673" s="10"/>
      <c r="E673" s="3"/>
    </row>
    <row r="674" spans="1:5" ht="10.5" customHeight="1">
      <c r="A674" s="10"/>
      <c r="E674" s="3"/>
    </row>
    <row r="675" spans="1:5" ht="10.5" customHeight="1">
      <c r="A675" s="10"/>
      <c r="E675" s="3"/>
    </row>
    <row r="676" spans="1:5" ht="10.5" customHeight="1">
      <c r="A676" s="10"/>
      <c r="E676" s="3"/>
    </row>
    <row r="677" spans="1:5" ht="10.5" customHeight="1">
      <c r="A677" s="10"/>
      <c r="E677" s="3"/>
    </row>
    <row r="678" spans="1:5" ht="10.5" customHeight="1">
      <c r="A678" s="10"/>
      <c r="E678" s="3"/>
    </row>
    <row r="679" spans="1:5" ht="10.5" customHeight="1">
      <c r="A679" s="10"/>
      <c r="E679" s="3"/>
    </row>
    <row r="680" spans="1:5" ht="10.5" customHeight="1">
      <c r="A680" s="10"/>
      <c r="E680" s="3"/>
    </row>
    <row r="681" spans="1:5" ht="10.5" customHeight="1">
      <c r="A681" s="10"/>
      <c r="E681" s="3"/>
    </row>
    <row r="682" spans="1:5" ht="10.5" customHeight="1">
      <c r="A682" s="10"/>
      <c r="E682" s="3"/>
    </row>
    <row r="683" spans="1:5" ht="10.5" customHeight="1">
      <c r="A683" s="10"/>
      <c r="E683" s="3"/>
    </row>
    <row r="684" spans="1:5" ht="10.5" customHeight="1">
      <c r="A684" s="10"/>
      <c r="E684" s="3"/>
    </row>
    <row r="685" spans="1:5" ht="10.5" customHeight="1">
      <c r="A685" s="10"/>
      <c r="E685" s="3"/>
    </row>
    <row r="686" spans="1:5" ht="10.5" customHeight="1">
      <c r="A686" s="10"/>
      <c r="E686" s="3"/>
    </row>
    <row r="687" spans="1:5" ht="10.5" customHeight="1">
      <c r="A687" s="10"/>
      <c r="E687" s="3"/>
    </row>
    <row r="688" spans="1:5" ht="10.5" customHeight="1">
      <c r="A688" s="10"/>
      <c r="E688" s="3"/>
    </row>
    <row r="689" spans="1:12" ht="10.5" customHeight="1">
      <c r="A689" s="10"/>
      <c r="E689" s="3"/>
    </row>
    <row r="690" spans="1:12" ht="10.5" customHeight="1">
      <c r="A690" s="10"/>
      <c r="E690" s="3"/>
    </row>
    <row r="691" spans="1:12" ht="10.5" customHeight="1">
      <c r="A691" s="10"/>
      <c r="E691" s="3"/>
    </row>
    <row r="692" spans="1:12" ht="10.5" customHeight="1">
      <c r="A692" s="10"/>
      <c r="E692" s="3"/>
    </row>
    <row r="693" spans="1:12" ht="10.5" customHeight="1">
      <c r="A693" s="10"/>
      <c r="B693" s="10" t="s">
        <v>1427</v>
      </c>
      <c r="E693" s="3"/>
    </row>
    <row r="694" spans="1:12" ht="10.5" customHeight="1">
      <c r="A694" s="10"/>
      <c r="B694" s="55"/>
      <c r="E694" s="3"/>
    </row>
    <row r="695" spans="1:12" ht="10.5" customHeight="1">
      <c r="A695" s="10"/>
      <c r="E695" s="3"/>
    </row>
    <row r="696" spans="1:12" ht="13.2">
      <c r="J696" s="102"/>
    </row>
    <row r="697" spans="1:12" ht="10.5" customHeight="1">
      <c r="E697" s="3"/>
    </row>
    <row r="698" spans="1:12" ht="13.2">
      <c r="E698" s="3"/>
    </row>
    <row r="699" spans="1:12" ht="13.8" thickBot="1">
      <c r="B699" s="10" t="s">
        <v>1184</v>
      </c>
    </row>
    <row r="700" spans="1:12" ht="13.2">
      <c r="B700" s="47" t="s">
        <v>153</v>
      </c>
      <c r="C700" s="47" t="s">
        <v>1184</v>
      </c>
      <c r="D700" s="449" t="s">
        <v>1184</v>
      </c>
      <c r="E700" s="449" t="s">
        <v>1184</v>
      </c>
      <c r="F700" s="449" t="s">
        <v>1184</v>
      </c>
      <c r="G700" s="449" t="s">
        <v>1184</v>
      </c>
      <c r="H700" s="449" t="s">
        <v>1184</v>
      </c>
      <c r="I700" s="365" t="s">
        <v>1184</v>
      </c>
      <c r="J700" s="47" t="s">
        <v>1184</v>
      </c>
      <c r="K700" s="357"/>
    </row>
    <row r="701" spans="1:12" s="50" customFormat="1" ht="40.200000000000003" thickBot="1">
      <c r="A701" s="280"/>
      <c r="B701" s="48" t="str">
        <f>" Antall beboere i institusjon som bydelen betaler for 1)  pr  31.12. - etter kjønn og alder  "</f>
        <v xml:space="preserve"> Antall beboere i institusjon som bydelen betaler for 1)  pr  31.12. - etter kjønn og alder  </v>
      </c>
      <c r="C701" s="450" t="s">
        <v>1091</v>
      </c>
      <c r="D701" s="451" t="s">
        <v>1092</v>
      </c>
      <c r="E701" s="451" t="s">
        <v>1093</v>
      </c>
      <c r="F701" s="451" t="s">
        <v>1094</v>
      </c>
      <c r="G701" s="451" t="s">
        <v>1095</v>
      </c>
      <c r="H701" s="451" t="s">
        <v>1096</v>
      </c>
      <c r="I701" s="107" t="s">
        <v>1097</v>
      </c>
      <c r="J701" s="46" t="s">
        <v>1098</v>
      </c>
      <c r="K701" s="46" t="s">
        <v>364</v>
      </c>
    </row>
    <row r="702" spans="1:12" ht="13.2">
      <c r="B702" s="275" t="s">
        <v>377</v>
      </c>
      <c r="C702" s="275">
        <v>17</v>
      </c>
      <c r="D702" s="275">
        <v>16</v>
      </c>
      <c r="E702" s="275">
        <v>13</v>
      </c>
      <c r="F702" s="275">
        <v>21</v>
      </c>
      <c r="G702" s="275">
        <v>16</v>
      </c>
      <c r="H702" s="275">
        <v>16</v>
      </c>
      <c r="I702" s="275">
        <v>20</v>
      </c>
      <c r="J702" s="275">
        <v>24</v>
      </c>
      <c r="K702" s="353">
        <f>SUM(C702:J702)</f>
        <v>143</v>
      </c>
      <c r="L702" s="218"/>
    </row>
    <row r="703" spans="1:12" ht="13.8" thickBot="1">
      <c r="B703" s="247" t="s">
        <v>617</v>
      </c>
      <c r="C703" s="276">
        <v>3</v>
      </c>
      <c r="D703" s="276">
        <v>6</v>
      </c>
      <c r="E703" s="276">
        <v>25</v>
      </c>
      <c r="F703" s="276">
        <v>22</v>
      </c>
      <c r="G703" s="276">
        <v>28</v>
      </c>
      <c r="H703" s="276">
        <v>56</v>
      </c>
      <c r="I703" s="276">
        <v>75</v>
      </c>
      <c r="J703" s="276">
        <v>108</v>
      </c>
      <c r="K703" s="353">
        <f>SUM(C703:J703)</f>
        <v>323</v>
      </c>
      <c r="L703" s="218"/>
    </row>
    <row r="704" spans="1:12" ht="13.8" thickBot="1">
      <c r="B704" s="281" t="s">
        <v>761</v>
      </c>
      <c r="C704" s="44">
        <f t="shared" ref="C704:K704" si="7">SUM(C702:C703)</f>
        <v>20</v>
      </c>
      <c r="D704" s="44">
        <f t="shared" si="7"/>
        <v>22</v>
      </c>
      <c r="E704" s="44">
        <f t="shared" si="7"/>
        <v>38</v>
      </c>
      <c r="F704" s="44">
        <v>43</v>
      </c>
      <c r="G704" s="44">
        <f t="shared" si="7"/>
        <v>44</v>
      </c>
      <c r="H704" s="44">
        <f t="shared" si="7"/>
        <v>72</v>
      </c>
      <c r="I704" s="44">
        <f t="shared" si="7"/>
        <v>95</v>
      </c>
      <c r="J704" s="44">
        <f t="shared" si="7"/>
        <v>132</v>
      </c>
      <c r="K704" s="44">
        <f t="shared" si="7"/>
        <v>466</v>
      </c>
      <c r="L704" s="218"/>
    </row>
    <row r="705" spans="1:12" ht="13.2">
      <c r="B705" s="275" t="s">
        <v>762</v>
      </c>
      <c r="C705" s="448" t="s">
        <v>363</v>
      </c>
      <c r="D705" s="448" t="s">
        <v>363</v>
      </c>
      <c r="E705" s="448" t="s">
        <v>363</v>
      </c>
      <c r="F705" s="448" t="s">
        <v>363</v>
      </c>
      <c r="G705" s="448" t="s">
        <v>363</v>
      </c>
      <c r="H705" s="448" t="s">
        <v>363</v>
      </c>
      <c r="I705" s="448" t="s">
        <v>363</v>
      </c>
      <c r="J705" s="448" t="s">
        <v>363</v>
      </c>
      <c r="K705" s="448" t="s">
        <v>363</v>
      </c>
      <c r="L705" s="218"/>
    </row>
    <row r="706" spans="1:12" ht="13.2">
      <c r="B706" s="282" t="s">
        <v>763</v>
      </c>
      <c r="C706" s="276">
        <v>0</v>
      </c>
      <c r="D706" s="276">
        <v>5</v>
      </c>
      <c r="E706" s="276">
        <v>22</v>
      </c>
      <c r="F706" s="276">
        <v>40</v>
      </c>
      <c r="G706" s="276">
        <v>44</v>
      </c>
      <c r="H706" s="276">
        <v>72</v>
      </c>
      <c r="I706" s="276">
        <v>94</v>
      </c>
      <c r="J706" s="276">
        <v>132</v>
      </c>
      <c r="K706" s="353">
        <f>SUM(C706:J706)</f>
        <v>409</v>
      </c>
      <c r="L706" s="218"/>
    </row>
    <row r="707" spans="1:12" ht="13.2">
      <c r="B707" s="282" t="s">
        <v>764</v>
      </c>
      <c r="C707" s="276">
        <v>0</v>
      </c>
      <c r="D707" s="276">
        <v>0</v>
      </c>
      <c r="E707" s="276">
        <v>1</v>
      </c>
      <c r="F707" s="276">
        <v>1</v>
      </c>
      <c r="G707" s="276">
        <v>0</v>
      </c>
      <c r="H707" s="276">
        <v>0</v>
      </c>
      <c r="I707" s="276">
        <v>0</v>
      </c>
      <c r="J707" s="276">
        <v>0</v>
      </c>
      <c r="K707" s="353">
        <f>SUM(C707:J707)</f>
        <v>2</v>
      </c>
      <c r="L707" s="218"/>
    </row>
    <row r="708" spans="1:12" ht="26.4">
      <c r="B708" s="282" t="s">
        <v>995</v>
      </c>
      <c r="C708" s="276">
        <v>0</v>
      </c>
      <c r="D708" s="276">
        <v>12</v>
      </c>
      <c r="E708" s="276">
        <v>14</v>
      </c>
      <c r="F708" s="276">
        <v>2</v>
      </c>
      <c r="G708" s="276">
        <v>0</v>
      </c>
      <c r="H708" s="276">
        <v>0</v>
      </c>
      <c r="I708" s="276">
        <v>1</v>
      </c>
      <c r="J708" s="276">
        <v>0</v>
      </c>
      <c r="K708" s="353">
        <f>SUM(C708:J708)</f>
        <v>29</v>
      </c>
      <c r="L708" s="218"/>
    </row>
    <row r="709" spans="1:12" ht="27" thickBot="1">
      <c r="B709" s="282" t="s">
        <v>152</v>
      </c>
      <c r="C709" s="276">
        <v>20</v>
      </c>
      <c r="D709" s="276">
        <v>5</v>
      </c>
      <c r="E709" s="276">
        <v>1</v>
      </c>
      <c r="F709" s="276">
        <v>0</v>
      </c>
      <c r="G709" s="276">
        <v>0</v>
      </c>
      <c r="H709" s="276">
        <v>0</v>
      </c>
      <c r="I709" s="276">
        <v>0</v>
      </c>
      <c r="J709" s="276">
        <v>0</v>
      </c>
      <c r="K709" s="353">
        <f>SUM(C709:J709)</f>
        <v>26</v>
      </c>
      <c r="L709" s="218"/>
    </row>
    <row r="710" spans="1:12" ht="13.8" thickBot="1">
      <c r="B710" s="281" t="s">
        <v>1185</v>
      </c>
      <c r="C710" s="44">
        <f>SUM(C706:C709)</f>
        <v>20</v>
      </c>
      <c r="D710" s="44">
        <f t="shared" ref="D710:K710" si="8">SUM(D706:D709)</f>
        <v>22</v>
      </c>
      <c r="E710" s="44">
        <f t="shared" si="8"/>
        <v>38</v>
      </c>
      <c r="F710" s="44">
        <f t="shared" si="8"/>
        <v>43</v>
      </c>
      <c r="G710" s="44">
        <f t="shared" si="8"/>
        <v>44</v>
      </c>
      <c r="H710" s="44">
        <f t="shared" si="8"/>
        <v>72</v>
      </c>
      <c r="I710" s="44">
        <f t="shared" si="8"/>
        <v>95</v>
      </c>
      <c r="J710" s="44">
        <f t="shared" si="8"/>
        <v>132</v>
      </c>
      <c r="K710" s="44">
        <f t="shared" si="8"/>
        <v>466</v>
      </c>
      <c r="L710" s="218"/>
    </row>
    <row r="711" spans="1:12" ht="13.2">
      <c r="B711" s="275" t="s">
        <v>762</v>
      </c>
      <c r="C711" s="448" t="s">
        <v>363</v>
      </c>
      <c r="D711" s="448" t="s">
        <v>363</v>
      </c>
      <c r="E711" s="448" t="s">
        <v>363</v>
      </c>
      <c r="F711" s="448" t="s">
        <v>363</v>
      </c>
      <c r="G711" s="448" t="s">
        <v>363</v>
      </c>
      <c r="H711" s="448" t="s">
        <v>363</v>
      </c>
      <c r="I711" s="448" t="s">
        <v>363</v>
      </c>
      <c r="J711" s="448" t="s">
        <v>363</v>
      </c>
      <c r="K711" s="448" t="s">
        <v>363</v>
      </c>
      <c r="L711" s="218"/>
    </row>
    <row r="712" spans="1:12" ht="26.4">
      <c r="A712" s="10"/>
      <c r="B712" s="282" t="s">
        <v>736</v>
      </c>
      <c r="C712" s="276">
        <v>0</v>
      </c>
      <c r="D712" s="276">
        <v>1</v>
      </c>
      <c r="E712" s="276">
        <v>7</v>
      </c>
      <c r="F712" s="276">
        <v>12</v>
      </c>
      <c r="G712" s="276">
        <v>7</v>
      </c>
      <c r="H712" s="276">
        <v>5</v>
      </c>
      <c r="I712" s="276">
        <v>11</v>
      </c>
      <c r="J712" s="276">
        <v>9</v>
      </c>
      <c r="K712" s="353">
        <f>SUM(C712:J712)</f>
        <v>52</v>
      </c>
      <c r="L712" s="218"/>
    </row>
    <row r="713" spans="1:12" ht="13.8" thickBot="1">
      <c r="A713" s="10"/>
      <c r="B713" s="283" t="s">
        <v>765</v>
      </c>
      <c r="C713" s="247">
        <v>0</v>
      </c>
      <c r="D713" s="247">
        <v>0</v>
      </c>
      <c r="E713" s="247">
        <v>1</v>
      </c>
      <c r="F713" s="247">
        <v>6</v>
      </c>
      <c r="G713" s="247">
        <v>10</v>
      </c>
      <c r="H713" s="247">
        <v>20</v>
      </c>
      <c r="I713" s="247">
        <v>21</v>
      </c>
      <c r="J713" s="247">
        <v>23</v>
      </c>
      <c r="K713" s="452">
        <f>SUM(C713:J713)</f>
        <v>81</v>
      </c>
    </row>
    <row r="714" spans="1:12" ht="13.8" thickBot="1">
      <c r="A714" s="10"/>
      <c r="B714" s="281" t="s">
        <v>649</v>
      </c>
      <c r="C714" s="44">
        <f t="shared" ref="C714:K714" si="9">SUM(C712:C713)</f>
        <v>0</v>
      </c>
      <c r="D714" s="44">
        <f t="shared" si="9"/>
        <v>1</v>
      </c>
      <c r="E714" s="44">
        <f t="shared" si="9"/>
        <v>8</v>
      </c>
      <c r="F714" s="44">
        <f t="shared" si="9"/>
        <v>18</v>
      </c>
      <c r="G714" s="44">
        <f t="shared" si="9"/>
        <v>17</v>
      </c>
      <c r="H714" s="44">
        <f t="shared" si="9"/>
        <v>25</v>
      </c>
      <c r="I714" s="44">
        <f t="shared" si="9"/>
        <v>32</v>
      </c>
      <c r="J714" s="44">
        <f t="shared" si="9"/>
        <v>32</v>
      </c>
      <c r="K714" s="44">
        <f t="shared" si="9"/>
        <v>133</v>
      </c>
    </row>
    <row r="715" spans="1:12" ht="13.2">
      <c r="A715" s="10"/>
      <c r="B715" s="49" t="s">
        <v>1230</v>
      </c>
      <c r="C715" s="102"/>
      <c r="D715" s="102"/>
      <c r="E715" s="102"/>
      <c r="F715" s="102"/>
      <c r="G715" s="102"/>
      <c r="H715" s="102"/>
      <c r="I715" s="102"/>
      <c r="J715" s="102"/>
      <c r="K715" s="102"/>
    </row>
    <row r="716" spans="1:12" ht="13.2">
      <c r="A716" s="10"/>
      <c r="B716" s="49" t="s">
        <v>351</v>
      </c>
      <c r="C716" s="102"/>
      <c r="D716" s="102"/>
      <c r="E716" s="102"/>
      <c r="F716" s="102"/>
      <c r="G716" s="102"/>
      <c r="H716" s="102"/>
      <c r="I716" s="102"/>
      <c r="J716" s="102"/>
      <c r="K716" s="102"/>
    </row>
    <row r="717" spans="1:12" ht="13.2">
      <c r="A717" s="10"/>
      <c r="B717" s="39" t="s">
        <v>235</v>
      </c>
      <c r="C717" s="218"/>
      <c r="D717" s="218"/>
      <c r="E717" s="218"/>
      <c r="F717" s="218"/>
      <c r="G717" s="218"/>
      <c r="H717" s="272"/>
      <c r="I717" s="218"/>
      <c r="J717" s="218"/>
      <c r="K717" s="218"/>
    </row>
    <row r="718" spans="1:12" ht="13.2">
      <c r="A718" s="10"/>
      <c r="B718" s="49" t="s">
        <v>570</v>
      </c>
      <c r="C718" s="102"/>
      <c r="D718" s="102"/>
      <c r="E718" s="102"/>
      <c r="F718" s="102"/>
      <c r="G718" s="102"/>
      <c r="H718" s="102"/>
      <c r="I718" s="102"/>
      <c r="J718" s="102"/>
      <c r="K718" s="102"/>
    </row>
    <row r="719" spans="1:12" ht="13.2">
      <c r="A719" s="10"/>
      <c r="B719" s="49" t="s">
        <v>735</v>
      </c>
      <c r="C719" s="102"/>
      <c r="D719" s="102"/>
      <c r="E719" s="102"/>
      <c r="F719" s="102"/>
      <c r="G719" s="102"/>
      <c r="H719" s="102"/>
      <c r="I719" s="102"/>
      <c r="J719" s="102"/>
      <c r="K719" s="102"/>
    </row>
    <row r="720" spans="1:12" ht="13.2">
      <c r="A720" s="10"/>
      <c r="B720" s="284"/>
      <c r="C720" s="102"/>
      <c r="D720" s="102"/>
      <c r="E720" s="102"/>
      <c r="F720" s="102"/>
      <c r="G720" s="42" t="s">
        <v>1144</v>
      </c>
      <c r="H720" s="453" t="str">
        <f>IF(K704=K710,"","Sjekk samsvar med Sum egne beboere og kontrollsummen")</f>
        <v/>
      </c>
      <c r="I720" s="102"/>
    </row>
    <row r="721" spans="1:11" ht="13.8" thickBot="1">
      <c r="A721" s="10"/>
      <c r="B721" s="284"/>
      <c r="C721" s="102"/>
      <c r="D721" s="102"/>
      <c r="E721" s="102"/>
      <c r="F721" s="102"/>
      <c r="G721" s="42"/>
      <c r="H721" s="42"/>
      <c r="I721" s="102"/>
    </row>
    <row r="722" spans="1:11" ht="13.8" thickBot="1">
      <c r="A722" s="10"/>
      <c r="B722" s="977" t="s">
        <v>841</v>
      </c>
      <c r="C722" s="977"/>
      <c r="D722" s="977"/>
      <c r="E722" s="977"/>
      <c r="F722" s="977"/>
      <c r="G722" s="977"/>
      <c r="H722" s="977"/>
      <c r="I722" s="977"/>
      <c r="J722" s="978"/>
      <c r="K722" s="285">
        <f>K712/K706</f>
        <v>0.12713936430317849</v>
      </c>
    </row>
    <row r="723" spans="1:11" ht="13.2">
      <c r="A723" s="10"/>
      <c r="B723" s="3"/>
      <c r="K723" s="299" t="s">
        <v>1086</v>
      </c>
    </row>
    <row r="724" spans="1:11" ht="13.8" thickBot="1">
      <c r="A724" s="10"/>
      <c r="B724" s="3"/>
      <c r="K724" s="299"/>
    </row>
    <row r="725" spans="1:11" ht="13.8" thickBot="1">
      <c r="A725" s="10"/>
      <c r="B725" s="977" t="s">
        <v>842</v>
      </c>
      <c r="C725" s="977"/>
      <c r="D725" s="977"/>
      <c r="E725" s="977"/>
      <c r="F725" s="977"/>
      <c r="G725" s="977"/>
      <c r="H725" s="977"/>
      <c r="I725" s="977"/>
      <c r="J725" s="978"/>
      <c r="K725" s="285">
        <f>K713/K706</f>
        <v>0.1980440097799511</v>
      </c>
    </row>
    <row r="726" spans="1:11" ht="13.2">
      <c r="A726" s="10"/>
      <c r="E726" s="3"/>
      <c r="K726" s="299" t="s">
        <v>1086</v>
      </c>
    </row>
    <row r="727" spans="1:11" ht="13.8" thickBot="1">
      <c r="A727" s="10"/>
      <c r="E727" s="3"/>
      <c r="K727" s="299"/>
    </row>
    <row r="728" spans="1:11" ht="13.2">
      <c r="A728" s="10"/>
      <c r="B728" s="8" t="s">
        <v>91</v>
      </c>
      <c r="C728" s="371"/>
      <c r="D728" s="371"/>
      <c r="E728" s="454"/>
      <c r="F728" s="454"/>
      <c r="G728" s="454"/>
      <c r="H728" s="37"/>
      <c r="I728" s="987" t="s">
        <v>724</v>
      </c>
      <c r="J728" s="987"/>
      <c r="K728" s="988"/>
    </row>
    <row r="729" spans="1:11" ht="13.2">
      <c r="A729" s="10"/>
      <c r="B729" s="7" t="str">
        <f>"Beboere i utenbys sykehjem pr. 31.12.     1)     2)"</f>
        <v>Beboere i utenbys sykehjem pr. 31.12.     1)     2)</v>
      </c>
      <c r="C729" s="6"/>
      <c r="D729" s="6"/>
      <c r="E729" s="102"/>
      <c r="F729" s="102"/>
      <c r="G729" s="455"/>
      <c r="H729" s="359" t="s">
        <v>352</v>
      </c>
      <c r="I729" s="403" t="s">
        <v>843</v>
      </c>
      <c r="J729" s="359" t="s">
        <v>1300</v>
      </c>
      <c r="K729" s="359" t="s">
        <v>649</v>
      </c>
    </row>
    <row r="730" spans="1:11" ht="13.8" thickBot="1">
      <c r="A730" s="10"/>
      <c r="B730" s="12" t="s">
        <v>697</v>
      </c>
      <c r="C730" s="14"/>
      <c r="D730" s="14"/>
      <c r="E730" s="456"/>
      <c r="F730" s="242"/>
      <c r="G730" s="456"/>
      <c r="H730" s="35" t="s">
        <v>353</v>
      </c>
      <c r="I730" s="408" t="s">
        <v>937</v>
      </c>
      <c r="J730" s="35" t="s">
        <v>937</v>
      </c>
      <c r="K730" s="35" t="s">
        <v>844</v>
      </c>
    </row>
    <row r="731" spans="1:11" ht="13.2">
      <c r="A731" s="10"/>
      <c r="B731" s="68" t="s">
        <v>1340</v>
      </c>
      <c r="C731" s="102"/>
      <c r="D731" s="102"/>
      <c r="E731" s="457"/>
      <c r="F731" s="457"/>
      <c r="G731" s="457"/>
      <c r="H731" s="458" t="s">
        <v>363</v>
      </c>
      <c r="I731" s="459" t="s">
        <v>363</v>
      </c>
      <c r="J731" s="458" t="s">
        <v>363</v>
      </c>
      <c r="K731" s="458" t="s">
        <v>363</v>
      </c>
    </row>
    <row r="732" spans="1:11" ht="13.2">
      <c r="A732" s="10"/>
      <c r="B732" s="235" t="s">
        <v>323</v>
      </c>
      <c r="C732" s="102"/>
      <c r="D732" s="102"/>
      <c r="E732" s="457"/>
      <c r="F732" s="457"/>
      <c r="G732" s="457"/>
      <c r="H732" s="784">
        <v>0</v>
      </c>
      <c r="I732" s="784">
        <v>3</v>
      </c>
      <c r="J732" s="784">
        <v>0</v>
      </c>
      <c r="K732" s="460">
        <f t="shared" ref="K732:K746" si="10">SUM(I732:J732)</f>
        <v>3</v>
      </c>
    </row>
    <row r="733" spans="1:11" ht="13.2">
      <c r="A733" s="10"/>
      <c r="B733" s="235" t="s">
        <v>324</v>
      </c>
      <c r="C733" s="102"/>
      <c r="D733" s="102"/>
      <c r="E733" s="457"/>
      <c r="F733" s="457"/>
      <c r="G733" s="457"/>
      <c r="H733" s="784">
        <v>0</v>
      </c>
      <c r="I733" s="784">
        <v>1</v>
      </c>
      <c r="J733" s="784">
        <v>0</v>
      </c>
      <c r="K733" s="460">
        <f t="shared" si="10"/>
        <v>1</v>
      </c>
    </row>
    <row r="734" spans="1:11" ht="13.2">
      <c r="A734" s="10"/>
      <c r="B734" s="235" t="s">
        <v>325</v>
      </c>
      <c r="C734" s="102"/>
      <c r="D734" s="102"/>
      <c r="E734" s="457"/>
      <c r="F734" s="457"/>
      <c r="G734" s="457"/>
      <c r="H734" s="784">
        <v>0</v>
      </c>
      <c r="I734" s="784">
        <v>3</v>
      </c>
      <c r="J734" s="784">
        <v>0</v>
      </c>
      <c r="K734" s="460">
        <f t="shared" si="10"/>
        <v>3</v>
      </c>
    </row>
    <row r="735" spans="1:11" ht="13.2">
      <c r="A735" s="10"/>
      <c r="B735" s="235" t="s">
        <v>326</v>
      </c>
      <c r="C735" s="102"/>
      <c r="D735" s="102"/>
      <c r="E735" s="457"/>
      <c r="F735" s="457"/>
      <c r="G735" s="457"/>
      <c r="H735" s="784">
        <v>0</v>
      </c>
      <c r="I735" s="784">
        <v>2</v>
      </c>
      <c r="J735" s="784">
        <v>0</v>
      </c>
      <c r="K735" s="460">
        <f t="shared" si="10"/>
        <v>2</v>
      </c>
    </row>
    <row r="736" spans="1:11" ht="13.2">
      <c r="A736" s="10"/>
      <c r="B736" s="68"/>
      <c r="C736" s="102"/>
      <c r="D736" s="102"/>
      <c r="E736" s="457"/>
      <c r="F736" s="457"/>
      <c r="G736" s="457"/>
      <c r="H736" s="784">
        <v>0</v>
      </c>
      <c r="I736" s="784">
        <v>1</v>
      </c>
      <c r="J736" s="784">
        <v>0</v>
      </c>
      <c r="K736" s="460">
        <f t="shared" si="10"/>
        <v>1</v>
      </c>
    </row>
    <row r="737" spans="1:11" ht="13.8" thickBot="1">
      <c r="A737" s="10"/>
      <c r="B737" s="68"/>
      <c r="C737" s="102"/>
      <c r="D737" s="102"/>
      <c r="E737" s="457"/>
      <c r="F737" s="457"/>
      <c r="G737" s="457"/>
      <c r="H737" s="784">
        <v>0</v>
      </c>
      <c r="I737" s="784">
        <v>0</v>
      </c>
      <c r="J737" s="784">
        <v>0</v>
      </c>
      <c r="K737" s="460">
        <f t="shared" si="10"/>
        <v>0</v>
      </c>
    </row>
    <row r="738" spans="1:11" ht="13.8" thickBot="1">
      <c r="A738" s="10"/>
      <c r="B738" s="13" t="s">
        <v>354</v>
      </c>
      <c r="C738" s="277"/>
      <c r="D738" s="277"/>
      <c r="E738" s="277"/>
      <c r="F738" s="277"/>
      <c r="G738" s="277"/>
      <c r="H738" s="251"/>
      <c r="I738" s="44">
        <f>SUM(I732:I737)</f>
        <v>10</v>
      </c>
      <c r="J738" s="44">
        <f>SUM(J732:J737)</f>
        <v>0</v>
      </c>
      <c r="K738" s="44">
        <f>SUM(K732:K737)</f>
        <v>10</v>
      </c>
    </row>
    <row r="739" spans="1:11" ht="13.2">
      <c r="A739" s="10"/>
      <c r="B739" s="68" t="s">
        <v>238</v>
      </c>
      <c r="C739" s="102"/>
      <c r="D739" s="102"/>
      <c r="E739" s="457"/>
      <c r="F739" s="457"/>
      <c r="G739" s="457"/>
      <c r="H739" s="458" t="s">
        <v>363</v>
      </c>
      <c r="I739" s="459" t="s">
        <v>363</v>
      </c>
      <c r="J739" s="458" t="s">
        <v>363</v>
      </c>
      <c r="K739" s="458" t="s">
        <v>363</v>
      </c>
    </row>
    <row r="740" spans="1:11" ht="13.2">
      <c r="A740" s="10"/>
      <c r="B740" s="235" t="s">
        <v>327</v>
      </c>
      <c r="C740" s="102"/>
      <c r="D740" s="102"/>
      <c r="E740" s="457"/>
      <c r="F740" s="457"/>
      <c r="G740" s="457"/>
      <c r="H740" s="784">
        <v>0</v>
      </c>
      <c r="I740" s="784">
        <v>1</v>
      </c>
      <c r="J740" s="784">
        <v>0</v>
      </c>
      <c r="K740" s="460">
        <f t="shared" si="10"/>
        <v>1</v>
      </c>
    </row>
    <row r="741" spans="1:11" ht="13.2">
      <c r="A741" s="10"/>
      <c r="B741" s="235" t="s">
        <v>323</v>
      </c>
      <c r="C741" s="102"/>
      <c r="D741" s="102"/>
      <c r="E741" s="457"/>
      <c r="F741" s="457"/>
      <c r="G741" s="457"/>
      <c r="H741" s="784">
        <v>0</v>
      </c>
      <c r="I741" s="784">
        <v>2</v>
      </c>
      <c r="J741" s="784">
        <v>0</v>
      </c>
      <c r="K741" s="460">
        <f t="shared" si="10"/>
        <v>2</v>
      </c>
    </row>
    <row r="742" spans="1:11" ht="13.2">
      <c r="A742" s="10"/>
      <c r="B742" s="235"/>
      <c r="C742" s="102"/>
      <c r="D742" s="102"/>
      <c r="E742" s="457"/>
      <c r="F742" s="457"/>
      <c r="G742" s="457"/>
      <c r="H742" s="784">
        <v>0</v>
      </c>
      <c r="I742" s="784">
        <v>0</v>
      </c>
      <c r="J742" s="784">
        <v>0</v>
      </c>
      <c r="K742" s="460">
        <f t="shared" si="10"/>
        <v>0</v>
      </c>
    </row>
    <row r="743" spans="1:11" ht="13.2">
      <c r="A743" s="10"/>
      <c r="B743" s="235"/>
      <c r="C743" s="102"/>
      <c r="D743" s="102"/>
      <c r="E743" s="457"/>
      <c r="F743" s="457"/>
      <c r="G743" s="457"/>
      <c r="H743" s="784">
        <v>0</v>
      </c>
      <c r="I743" s="784">
        <v>0</v>
      </c>
      <c r="J743" s="784">
        <v>0</v>
      </c>
      <c r="K743" s="460">
        <f t="shared" si="10"/>
        <v>0</v>
      </c>
    </row>
    <row r="744" spans="1:11" ht="13.2">
      <c r="A744" s="10"/>
      <c r="B744" s="235"/>
      <c r="C744" s="102"/>
      <c r="D744" s="102"/>
      <c r="E744" s="457"/>
      <c r="F744" s="457"/>
      <c r="G744" s="457"/>
      <c r="H744" s="784">
        <v>0</v>
      </c>
      <c r="I744" s="784">
        <v>0</v>
      </c>
      <c r="J744" s="784">
        <v>0</v>
      </c>
      <c r="K744" s="460">
        <f t="shared" si="10"/>
        <v>0</v>
      </c>
    </row>
    <row r="745" spans="1:11" ht="13.2">
      <c r="A745" s="10"/>
      <c r="B745" s="68"/>
      <c r="C745" s="102"/>
      <c r="D745" s="102"/>
      <c r="E745" s="457"/>
      <c r="F745" s="457"/>
      <c r="G745" s="457"/>
      <c r="H745" s="784">
        <v>0</v>
      </c>
      <c r="I745" s="784">
        <v>0</v>
      </c>
      <c r="J745" s="784">
        <v>0</v>
      </c>
      <c r="K745" s="460">
        <f t="shared" si="10"/>
        <v>0</v>
      </c>
    </row>
    <row r="746" spans="1:11" ht="13.8" thickBot="1">
      <c r="A746" s="10"/>
      <c r="B746" s="235"/>
      <c r="C746" s="102"/>
      <c r="D746" s="102"/>
      <c r="E746" s="102"/>
      <c r="F746" s="102"/>
      <c r="G746" s="102"/>
      <c r="H746" s="784">
        <v>0</v>
      </c>
      <c r="I746" s="784">
        <v>0</v>
      </c>
      <c r="J746" s="784">
        <v>0</v>
      </c>
      <c r="K746" s="460">
        <f t="shared" si="10"/>
        <v>0</v>
      </c>
    </row>
    <row r="747" spans="1:11" ht="13.8" thickBot="1">
      <c r="A747" s="10"/>
      <c r="B747" s="13" t="s">
        <v>138</v>
      </c>
      <c r="C747" s="277"/>
      <c r="D747" s="277"/>
      <c r="E747" s="277"/>
      <c r="F747" s="277"/>
      <c r="G747" s="277"/>
      <c r="H747" s="251"/>
      <c r="I747" s="44">
        <f>SUM(I740:I746)</f>
        <v>3</v>
      </c>
      <c r="J747" s="44">
        <f>SUM(J740:J746)</f>
        <v>0</v>
      </c>
      <c r="K747" s="44">
        <f>SUM(K740:K746)</f>
        <v>3</v>
      </c>
    </row>
    <row r="748" spans="1:11" ht="13.8" thickBot="1">
      <c r="A748" s="10"/>
      <c r="B748" s="12" t="s">
        <v>1341</v>
      </c>
      <c r="C748" s="242"/>
      <c r="D748" s="242"/>
      <c r="E748" s="242"/>
      <c r="F748" s="242"/>
      <c r="G748" s="242"/>
      <c r="H748" s="242"/>
      <c r="I748" s="44">
        <f>I738+I747</f>
        <v>13</v>
      </c>
      <c r="J748" s="44">
        <f>J738+J747</f>
        <v>0</v>
      </c>
      <c r="K748" s="44">
        <f>K738+K747</f>
        <v>13</v>
      </c>
    </row>
    <row r="749" spans="1:11" ht="13.2">
      <c r="A749" s="10"/>
      <c r="B749" s="39" t="s">
        <v>235</v>
      </c>
      <c r="C749" s="218"/>
      <c r="D749" s="218"/>
      <c r="E749" s="218"/>
      <c r="F749" s="218"/>
      <c r="G749" s="218"/>
      <c r="H749" s="272"/>
      <c r="I749" s="218"/>
      <c r="J749" s="218"/>
      <c r="K749" s="218"/>
    </row>
    <row r="750" spans="1:11" ht="13.2">
      <c r="A750" s="10"/>
      <c r="B750" s="39" t="s">
        <v>818</v>
      </c>
      <c r="C750" s="102"/>
      <c r="D750" s="102"/>
      <c r="E750" s="102"/>
      <c r="F750" s="102"/>
      <c r="G750" s="102"/>
      <c r="H750" s="102"/>
    </row>
    <row r="751" spans="1:11" ht="13.2">
      <c r="A751" s="10"/>
      <c r="B751" s="39" t="s">
        <v>139</v>
      </c>
      <c r="C751" s="102"/>
      <c r="D751" s="102"/>
      <c r="E751" s="102"/>
      <c r="F751" s="102"/>
      <c r="G751" s="102"/>
      <c r="H751" s="102"/>
    </row>
    <row r="752" spans="1:11" ht="13.2">
      <c r="A752" s="10"/>
      <c r="B752" s="39" t="s">
        <v>433</v>
      </c>
      <c r="C752" s="102"/>
      <c r="D752" s="102"/>
      <c r="E752" s="102"/>
      <c r="F752" s="102"/>
      <c r="G752" s="102"/>
      <c r="H752" s="102"/>
    </row>
    <row r="753" spans="1:11" ht="13.2">
      <c r="A753" s="10"/>
      <c r="B753" s="3" t="s">
        <v>698</v>
      </c>
      <c r="C753" s="102"/>
      <c r="D753" s="102"/>
      <c r="E753" s="102"/>
      <c r="H753" s="102"/>
    </row>
    <row r="754" spans="1:11" ht="13.2">
      <c r="A754" s="10"/>
      <c r="C754" s="272"/>
      <c r="D754" s="272"/>
      <c r="E754" s="272"/>
      <c r="F754" s="272"/>
      <c r="G754" s="102"/>
      <c r="H754" s="102"/>
    </row>
    <row r="755" spans="1:11" ht="13.8" thickBot="1">
      <c r="A755" s="10"/>
      <c r="B755" s="55"/>
      <c r="C755" s="102"/>
      <c r="D755" s="102"/>
      <c r="E755" s="102"/>
      <c r="F755" s="102"/>
      <c r="G755" s="102"/>
      <c r="H755" s="102"/>
    </row>
    <row r="756" spans="1:11" ht="13.2">
      <c r="A756" s="10"/>
      <c r="B756" s="8" t="s">
        <v>92</v>
      </c>
      <c r="C756" s="371"/>
      <c r="D756" s="371"/>
      <c r="E756" s="259"/>
      <c r="F756" s="259"/>
      <c r="G756" s="259"/>
      <c r="H756" s="259"/>
      <c r="I756" s="454"/>
      <c r="J756" s="37"/>
      <c r="K756" s="372"/>
    </row>
    <row r="757" spans="1:11" ht="13.2">
      <c r="A757" s="10"/>
      <c r="B757" s="7" t="str">
        <f>"Beboere i øvrige plasser som bydelen kjøper  -  pr. 31.12.    1)"</f>
        <v>Beboere i øvrige plasser som bydelen kjøper  -  pr. 31.12.    1)</v>
      </c>
      <c r="C757" s="6"/>
      <c r="D757" s="6"/>
      <c r="E757" s="102"/>
      <c r="F757" s="102"/>
      <c r="G757" s="102"/>
      <c r="H757" s="455"/>
      <c r="J757" s="359" t="s">
        <v>140</v>
      </c>
      <c r="K757" s="403" t="s">
        <v>649</v>
      </c>
    </row>
    <row r="758" spans="1:11" ht="13.8" thickBot="1">
      <c r="A758" s="10"/>
      <c r="B758" s="74"/>
      <c r="C758" s="6"/>
      <c r="D758" s="6"/>
      <c r="E758" s="102"/>
      <c r="F758" s="102"/>
      <c r="G758" s="102"/>
      <c r="H758" s="102"/>
      <c r="J758" s="359" t="s">
        <v>75</v>
      </c>
      <c r="K758" s="408" t="s">
        <v>844</v>
      </c>
    </row>
    <row r="759" spans="1:11" ht="13.2">
      <c r="A759" s="10"/>
      <c r="B759" s="70" t="s">
        <v>449</v>
      </c>
      <c r="C759" s="259"/>
      <c r="D759" s="259"/>
      <c r="E759" s="259"/>
      <c r="F759" s="461" t="s">
        <v>363</v>
      </c>
      <c r="G759" s="461" t="s">
        <v>363</v>
      </c>
      <c r="H759" s="461" t="s">
        <v>363</v>
      </c>
      <c r="I759" s="461" t="s">
        <v>363</v>
      </c>
      <c r="J759" s="448" t="s">
        <v>363</v>
      </c>
      <c r="K759" s="448" t="s">
        <v>363</v>
      </c>
    </row>
    <row r="760" spans="1:11" ht="13.2">
      <c r="A760" s="10"/>
      <c r="B760" s="68" t="s">
        <v>328</v>
      </c>
      <c r="C760" s="102"/>
      <c r="D760" s="102"/>
      <c r="E760" s="102"/>
      <c r="F760" s="102"/>
      <c r="G760" s="102"/>
      <c r="H760" s="102"/>
      <c r="I760" s="457"/>
      <c r="J760" s="784">
        <v>0</v>
      </c>
      <c r="K760" s="784">
        <v>2</v>
      </c>
    </row>
    <row r="761" spans="1:11" ht="13.2">
      <c r="A761" s="10"/>
      <c r="B761" s="68" t="s">
        <v>329</v>
      </c>
      <c r="C761" s="102"/>
      <c r="D761" s="102"/>
      <c r="E761" s="102"/>
      <c r="F761" s="102"/>
      <c r="G761" s="102"/>
      <c r="H761" s="102"/>
      <c r="I761" s="457"/>
      <c r="J761" s="784">
        <v>0</v>
      </c>
      <c r="K761" s="784">
        <v>1</v>
      </c>
    </row>
    <row r="762" spans="1:11" ht="13.2">
      <c r="A762" s="10"/>
      <c r="B762" s="68" t="s">
        <v>330</v>
      </c>
      <c r="C762" s="102"/>
      <c r="D762" s="102"/>
      <c r="E762" s="102"/>
      <c r="F762" s="102"/>
      <c r="G762" s="102"/>
      <c r="H762" s="102"/>
      <c r="I762" s="457"/>
      <c r="J762" s="784">
        <v>0</v>
      </c>
      <c r="K762" s="784">
        <v>1</v>
      </c>
    </row>
    <row r="763" spans="1:11" ht="13.2">
      <c r="A763" s="10"/>
      <c r="B763" s="68" t="s">
        <v>331</v>
      </c>
      <c r="C763" s="102"/>
      <c r="D763" s="102"/>
      <c r="E763" s="102"/>
      <c r="F763" s="102"/>
      <c r="G763" s="102"/>
      <c r="H763" s="102"/>
      <c r="I763" s="457"/>
      <c r="J763" s="784">
        <v>0</v>
      </c>
      <c r="K763" s="784">
        <v>4</v>
      </c>
    </row>
    <row r="764" spans="1:11" ht="13.2">
      <c r="A764" s="10"/>
      <c r="B764" s="68" t="s">
        <v>332</v>
      </c>
      <c r="C764" s="102"/>
      <c r="D764" s="102"/>
      <c r="E764" s="102"/>
      <c r="F764" s="102" t="s">
        <v>1184</v>
      </c>
      <c r="G764" s="102"/>
      <c r="H764" s="102"/>
      <c r="I764" s="457"/>
      <c r="J764" s="784">
        <v>0</v>
      </c>
      <c r="K764" s="784">
        <v>5</v>
      </c>
    </row>
    <row r="765" spans="1:11" ht="13.2">
      <c r="A765" s="10"/>
      <c r="B765" s="68" t="s">
        <v>333</v>
      </c>
      <c r="C765" s="102"/>
      <c r="D765" s="102"/>
      <c r="E765" s="102"/>
      <c r="F765" s="102"/>
      <c r="G765" s="102"/>
      <c r="H765" s="102"/>
      <c r="I765" s="457"/>
      <c r="J765" s="784">
        <v>0</v>
      </c>
      <c r="K765" s="784">
        <v>5</v>
      </c>
    </row>
    <row r="766" spans="1:11" ht="13.2">
      <c r="A766" s="10"/>
      <c r="B766" s="68" t="s">
        <v>334</v>
      </c>
      <c r="C766" s="102"/>
      <c r="D766" s="102"/>
      <c r="E766" s="102"/>
      <c r="F766" s="102"/>
      <c r="G766" s="102"/>
      <c r="H766" s="102"/>
      <c r="I766" s="457"/>
      <c r="J766" s="784">
        <v>0</v>
      </c>
      <c r="K766" s="784">
        <v>1</v>
      </c>
    </row>
    <row r="767" spans="1:11" ht="13.2">
      <c r="A767" s="10"/>
      <c r="B767" s="68" t="s">
        <v>335</v>
      </c>
      <c r="C767" s="102"/>
      <c r="D767" s="102"/>
      <c r="E767" s="102"/>
      <c r="F767" s="102"/>
      <c r="G767" s="102"/>
      <c r="H767" s="102"/>
      <c r="I767" s="457"/>
      <c r="J767" s="784">
        <v>0</v>
      </c>
      <c r="K767" s="784">
        <v>2</v>
      </c>
    </row>
    <row r="768" spans="1:11" ht="13.2">
      <c r="A768" s="10"/>
      <c r="B768" s="68" t="s">
        <v>336</v>
      </c>
      <c r="C768" s="102"/>
      <c r="D768" s="102"/>
      <c r="E768" s="102"/>
      <c r="F768" s="102"/>
      <c r="G768" s="102"/>
      <c r="H768" s="102"/>
      <c r="I768" s="457"/>
      <c r="J768" s="784">
        <v>0</v>
      </c>
      <c r="K768" s="784">
        <v>3</v>
      </c>
    </row>
    <row r="769" spans="1:11" ht="13.2">
      <c r="A769" s="10"/>
      <c r="B769" s="68" t="s">
        <v>337</v>
      </c>
      <c r="C769" s="102"/>
      <c r="D769" s="102"/>
      <c r="E769" s="102"/>
      <c r="F769" s="102"/>
      <c r="G769" s="102"/>
      <c r="H769" s="102"/>
      <c r="I769" s="457"/>
      <c r="J769" s="784">
        <v>0</v>
      </c>
      <c r="K769" s="784">
        <v>1</v>
      </c>
    </row>
    <row r="770" spans="1:11" ht="13.2">
      <c r="A770" s="10"/>
      <c r="B770" s="68" t="s">
        <v>338</v>
      </c>
      <c r="C770" s="102"/>
      <c r="D770" s="102"/>
      <c r="E770" s="102"/>
      <c r="F770" s="102"/>
      <c r="G770" s="102"/>
      <c r="H770" s="102"/>
      <c r="I770" s="457"/>
      <c r="J770" s="784">
        <v>0</v>
      </c>
      <c r="K770" s="784">
        <v>2</v>
      </c>
    </row>
    <row r="771" spans="1:11" ht="13.8" thickBot="1">
      <c r="A771" s="10"/>
      <c r="B771" s="233"/>
      <c r="C771" s="242"/>
      <c r="D771" s="242"/>
      <c r="E771" s="242"/>
      <c r="F771" s="242"/>
      <c r="G771" s="242"/>
      <c r="H771" s="242"/>
      <c r="I771" s="242"/>
      <c r="J771" s="786">
        <v>0</v>
      </c>
      <c r="K771" s="786">
        <v>0</v>
      </c>
    </row>
    <row r="772" spans="1:11" ht="13.8" thickBot="1">
      <c r="A772" s="10"/>
      <c r="B772" s="12" t="s">
        <v>76</v>
      </c>
      <c r="C772" s="242"/>
      <c r="D772" s="242"/>
      <c r="E772" s="242"/>
      <c r="F772" s="242"/>
      <c r="G772" s="242"/>
      <c r="H772" s="242"/>
      <c r="I772" s="242"/>
      <c r="J772" s="247"/>
      <c r="K772" s="355">
        <f>SUM(K760:K771)</f>
        <v>27</v>
      </c>
    </row>
    <row r="773" spans="1:11" ht="13.2">
      <c r="A773" s="10"/>
      <c r="B773" s="39" t="s">
        <v>235</v>
      </c>
      <c r="C773" s="102"/>
      <c r="D773" s="102"/>
      <c r="E773" s="102"/>
      <c r="F773" s="102"/>
      <c r="G773" s="102"/>
      <c r="H773" s="102"/>
    </row>
    <row r="774" spans="1:11" ht="13.2">
      <c r="A774" s="10"/>
      <c r="B774" s="39" t="s">
        <v>845</v>
      </c>
      <c r="C774" s="102"/>
      <c r="D774" s="102"/>
      <c r="E774" s="102"/>
      <c r="F774" s="102"/>
      <c r="G774" s="102"/>
      <c r="H774" s="102"/>
    </row>
    <row r="775" spans="1:11" ht="13.2">
      <c r="A775" s="10"/>
      <c r="B775" s="55" t="s">
        <v>738</v>
      </c>
      <c r="C775" s="218"/>
      <c r="D775" s="218"/>
      <c r="E775" s="218"/>
      <c r="F775" s="218"/>
      <c r="G775" s="218"/>
      <c r="H775" s="272"/>
      <c r="I775" s="218"/>
      <c r="J775" s="218"/>
      <c r="K775" s="218"/>
    </row>
    <row r="776" spans="1:11" ht="13.2">
      <c r="A776" s="10"/>
      <c r="B776" s="764" t="s">
        <v>698</v>
      </c>
      <c r="C776" s="102"/>
      <c r="D776" s="102"/>
      <c r="E776" s="102"/>
      <c r="F776" s="102"/>
      <c r="G776" s="102"/>
      <c r="H776" s="102"/>
      <c r="J776" s="462"/>
    </row>
    <row r="777" spans="1:11" ht="13.2">
      <c r="A777" s="10"/>
      <c r="C777" s="272"/>
      <c r="D777" s="272"/>
      <c r="E777" s="272"/>
      <c r="F777" s="272"/>
      <c r="G777" s="102"/>
      <c r="H777" s="102"/>
    </row>
    <row r="778" spans="1:11" ht="13.2">
      <c r="A778" s="10"/>
      <c r="B778" s="39"/>
      <c r="C778" s="102"/>
      <c r="D778" s="102"/>
      <c r="E778" s="102"/>
      <c r="F778" s="102"/>
      <c r="G778" s="102"/>
      <c r="H778" s="102"/>
    </row>
    <row r="779" spans="1:11" ht="13.2">
      <c r="A779" s="10"/>
      <c r="B779" s="102"/>
      <c r="C779" s="102"/>
      <c r="D779" s="102"/>
      <c r="E779" s="102"/>
      <c r="F779" s="102"/>
      <c r="G779" s="102"/>
      <c r="H779" s="102"/>
    </row>
    <row r="780" spans="1:11" ht="13.2">
      <c r="A780" s="10"/>
      <c r="B780" s="6"/>
      <c r="C780" s="102"/>
      <c r="D780" s="102"/>
      <c r="E780" s="102"/>
    </row>
    <row r="781" spans="1:11" ht="13.2">
      <c r="A781" s="10"/>
      <c r="B781" s="102"/>
      <c r="C781" s="102"/>
      <c r="D781" s="102"/>
      <c r="E781" s="102"/>
      <c r="F781" s="102"/>
      <c r="G781" s="102"/>
      <c r="H781" s="102"/>
      <c r="I781" s="102"/>
      <c r="J781" s="102"/>
      <c r="K781" s="102"/>
    </row>
    <row r="782" spans="1:11" ht="13.8" thickBot="1">
      <c r="A782" s="10"/>
      <c r="B782" s="242"/>
      <c r="C782" s="102"/>
      <c r="D782" s="102"/>
      <c r="E782" s="102"/>
      <c r="F782" s="102"/>
      <c r="G782" s="102"/>
      <c r="H782" s="102"/>
      <c r="I782" s="102"/>
      <c r="J782" s="102"/>
      <c r="K782" s="102"/>
    </row>
    <row r="783" spans="1:11" ht="13.2">
      <c r="A783" s="10"/>
      <c r="B783" s="11" t="s">
        <v>456</v>
      </c>
      <c r="C783" s="371"/>
      <c r="D783" s="8"/>
      <c r="E783" s="259"/>
      <c r="F783" s="259"/>
      <c r="G783" s="259"/>
      <c r="H783" s="259"/>
      <c r="I783" s="259"/>
      <c r="J783" s="252"/>
      <c r="K783" s="252"/>
    </row>
    <row r="784" spans="1:11" ht="13.2">
      <c r="A784" s="10"/>
      <c r="B784" s="7" t="s">
        <v>172</v>
      </c>
      <c r="C784" s="6"/>
      <c r="D784" s="7"/>
      <c r="E784" s="102"/>
      <c r="F784" s="102"/>
      <c r="G784" s="102"/>
      <c r="H784" s="102"/>
      <c r="I784" s="102"/>
      <c r="J784" s="253"/>
      <c r="K784" s="253"/>
    </row>
    <row r="785" spans="1:11" ht="13.8" thickBot="1">
      <c r="A785" s="10"/>
      <c r="B785" s="12" t="str">
        <f>"sykehjem pr. 31.12.      1)"</f>
        <v>sykehjem pr. 31.12.      1)</v>
      </c>
      <c r="C785" s="14"/>
      <c r="D785" s="984" t="s">
        <v>1383</v>
      </c>
      <c r="E785" s="985"/>
      <c r="F785" s="985"/>
      <c r="G785" s="985"/>
      <c r="H785" s="985"/>
      <c r="I785" s="985"/>
      <c r="J785" s="986"/>
      <c r="K785" s="463"/>
    </row>
    <row r="786" spans="1:11" ht="13.2">
      <c r="A786" s="10"/>
      <c r="B786" s="8" t="s">
        <v>1184</v>
      </c>
      <c r="C786" s="6"/>
      <c r="D786" s="422"/>
      <c r="E786" s="422"/>
      <c r="F786" s="359"/>
      <c r="G786" s="422"/>
      <c r="H786" s="359"/>
      <c r="I786" s="403"/>
      <c r="J786" s="359"/>
      <c r="K786" s="464"/>
    </row>
    <row r="787" spans="1:11" ht="13.2">
      <c r="A787" s="10"/>
      <c r="B787" s="7" t="s">
        <v>1384</v>
      </c>
      <c r="C787" s="6"/>
      <c r="D787" s="422"/>
      <c r="E787" s="422"/>
      <c r="F787" s="359"/>
      <c r="G787" s="422"/>
      <c r="H787" s="359"/>
      <c r="I787" s="403"/>
      <c r="J787" s="359"/>
      <c r="K787" s="359" t="s">
        <v>649</v>
      </c>
    </row>
    <row r="788" spans="1:11" ht="13.2">
      <c r="A788" s="10"/>
      <c r="B788" s="7" t="s">
        <v>173</v>
      </c>
      <c r="C788" s="6"/>
      <c r="D788" s="422" t="s">
        <v>531</v>
      </c>
      <c r="E788" s="422" t="s">
        <v>532</v>
      </c>
      <c r="F788" s="359" t="s">
        <v>533</v>
      </c>
      <c r="G788" s="422" t="s">
        <v>534</v>
      </c>
      <c r="H788" s="359" t="s">
        <v>535</v>
      </c>
      <c r="I788" s="403" t="s">
        <v>536</v>
      </c>
      <c r="J788" s="359" t="s">
        <v>537</v>
      </c>
      <c r="K788" s="359" t="s">
        <v>656</v>
      </c>
    </row>
    <row r="789" spans="1:11" ht="13.8" thickBot="1">
      <c r="A789" s="10"/>
      <c r="B789" s="12" t="s">
        <v>913</v>
      </c>
      <c r="C789" s="14"/>
      <c r="D789" s="465" t="s">
        <v>1437</v>
      </c>
      <c r="E789" s="465" t="s">
        <v>1436</v>
      </c>
      <c r="F789" s="465" t="s">
        <v>1438</v>
      </c>
      <c r="G789" s="465" t="s">
        <v>1439</v>
      </c>
      <c r="H789" s="359" t="s">
        <v>1440</v>
      </c>
      <c r="I789" s="456" t="s">
        <v>1441</v>
      </c>
      <c r="J789" s="35" t="s">
        <v>1442</v>
      </c>
      <c r="K789" s="466"/>
    </row>
    <row r="790" spans="1:11" ht="13.2">
      <c r="A790" s="10"/>
      <c r="B790" s="7" t="s">
        <v>1389</v>
      </c>
      <c r="C790" s="6"/>
      <c r="D790" s="359" t="s">
        <v>444</v>
      </c>
      <c r="E790" s="359" t="s">
        <v>444</v>
      </c>
      <c r="F790" s="359" t="s">
        <v>444</v>
      </c>
      <c r="G790" s="422" t="s">
        <v>444</v>
      </c>
      <c r="H790" s="37" t="s">
        <v>444</v>
      </c>
      <c r="I790" s="403" t="s">
        <v>444</v>
      </c>
      <c r="J790" s="359" t="s">
        <v>444</v>
      </c>
      <c r="K790" s="359" t="s">
        <v>444</v>
      </c>
    </row>
    <row r="791" spans="1:11" ht="13.2">
      <c r="A791" s="10"/>
      <c r="B791" s="7" t="s">
        <v>847</v>
      </c>
      <c r="C791" s="6"/>
      <c r="D791" s="359" t="s">
        <v>444</v>
      </c>
      <c r="E791" s="359" t="s">
        <v>444</v>
      </c>
      <c r="F791" s="359" t="s">
        <v>444</v>
      </c>
      <c r="G791" s="422" t="s">
        <v>444</v>
      </c>
      <c r="H791" s="359" t="s">
        <v>444</v>
      </c>
      <c r="I791" s="403" t="s">
        <v>444</v>
      </c>
      <c r="J791" s="359" t="s">
        <v>444</v>
      </c>
      <c r="K791" s="359" t="s">
        <v>444</v>
      </c>
    </row>
    <row r="792" spans="1:11" ht="13.2">
      <c r="B792" s="235" t="s">
        <v>846</v>
      </c>
      <c r="C792" s="102"/>
      <c r="D792" s="397">
        <v>0</v>
      </c>
      <c r="E792" s="397">
        <v>0</v>
      </c>
      <c r="F792" s="397">
        <v>0</v>
      </c>
      <c r="G792" s="246">
        <v>0</v>
      </c>
      <c r="H792" s="397">
        <v>0</v>
      </c>
      <c r="I792" s="391">
        <v>0</v>
      </c>
      <c r="J792" s="397">
        <v>0</v>
      </c>
      <c r="K792" s="387">
        <f>SUM(D792:J792)</f>
        <v>0</v>
      </c>
    </row>
    <row r="793" spans="1:11" ht="26.4">
      <c r="B793" s="239" t="s">
        <v>174</v>
      </c>
      <c r="C793" s="102"/>
      <c r="D793" s="397">
        <v>0</v>
      </c>
      <c r="E793" s="397">
        <v>0</v>
      </c>
      <c r="F793" s="397">
        <v>0</v>
      </c>
      <c r="G793" s="246">
        <v>0</v>
      </c>
      <c r="H793" s="397">
        <v>0</v>
      </c>
      <c r="I793" s="391">
        <v>0</v>
      </c>
      <c r="J793" s="397">
        <v>0</v>
      </c>
      <c r="K793" s="387">
        <f>SUM(D793:J793)</f>
        <v>0</v>
      </c>
    </row>
    <row r="794" spans="1:11" ht="13.8" thickBot="1">
      <c r="B794" s="235" t="s">
        <v>830</v>
      </c>
      <c r="C794" s="102"/>
      <c r="D794" s="397">
        <v>0</v>
      </c>
      <c r="E794" s="397">
        <v>0</v>
      </c>
      <c r="F794" s="397">
        <v>0</v>
      </c>
      <c r="G794" s="467" t="s">
        <v>1004</v>
      </c>
      <c r="H794" s="467" t="s">
        <v>1004</v>
      </c>
      <c r="I794" s="467" t="s">
        <v>1004</v>
      </c>
      <c r="J794" s="467" t="s">
        <v>1004</v>
      </c>
      <c r="K794" s="387">
        <f>SUM(D794:J794)</f>
        <v>0</v>
      </c>
    </row>
    <row r="795" spans="1:11" ht="13.8" thickBot="1">
      <c r="B795" s="286" t="s">
        <v>848</v>
      </c>
      <c r="C795" s="468"/>
      <c r="D795" s="44">
        <f t="shared" ref="D795:K795" si="11">SUM(D792:D794)</f>
        <v>0</v>
      </c>
      <c r="E795" s="44">
        <f t="shared" si="11"/>
        <v>0</v>
      </c>
      <c r="F795" s="44">
        <f t="shared" si="11"/>
        <v>0</v>
      </c>
      <c r="G795" s="354">
        <f t="shared" si="11"/>
        <v>0</v>
      </c>
      <c r="H795" s="44">
        <f t="shared" si="11"/>
        <v>0</v>
      </c>
      <c r="I795" s="355">
        <f t="shared" si="11"/>
        <v>0</v>
      </c>
      <c r="J795" s="44">
        <f t="shared" si="11"/>
        <v>0</v>
      </c>
      <c r="K795" s="44">
        <f t="shared" si="11"/>
        <v>0</v>
      </c>
    </row>
    <row r="796" spans="1:11" ht="53.4" thickBot="1">
      <c r="B796" s="75" t="s">
        <v>849</v>
      </c>
      <c r="C796" s="469"/>
      <c r="D796" s="384">
        <v>6</v>
      </c>
      <c r="E796" s="384">
        <v>5</v>
      </c>
      <c r="F796" s="384">
        <v>6</v>
      </c>
      <c r="G796" s="384">
        <v>3</v>
      </c>
      <c r="H796" s="384">
        <v>1</v>
      </c>
      <c r="I796" s="384">
        <v>2</v>
      </c>
      <c r="J796" s="384"/>
      <c r="K796" s="44">
        <f>SUM(D796:J796)</f>
        <v>23</v>
      </c>
    </row>
    <row r="797" spans="1:11" s="218" customFormat="1" ht="13.2">
      <c r="A797" s="278"/>
      <c r="B797" s="39" t="s">
        <v>235</v>
      </c>
      <c r="H797" s="272"/>
    </row>
    <row r="798" spans="1:11" ht="13.8" thickBot="1">
      <c r="H798" s="102"/>
    </row>
    <row r="799" spans="1:11" ht="13.8" thickBot="1">
      <c r="B799" s="3" t="s">
        <v>819</v>
      </c>
      <c r="H799" s="102"/>
      <c r="K799" s="305">
        <f>IF(K795=0,0,(D795*15+E795*45+F795*75+G795*105+H795*150+I795*270+J795*365)/K795)</f>
        <v>0</v>
      </c>
    </row>
    <row r="800" spans="1:11" ht="13.2">
      <c r="H800" s="102"/>
    </row>
    <row r="801" spans="2:11" ht="13.2">
      <c r="B801" s="55" t="s">
        <v>571</v>
      </c>
      <c r="H801" s="102"/>
    </row>
    <row r="802" spans="2:11" ht="13.2">
      <c r="B802" s="55" t="s">
        <v>850</v>
      </c>
      <c r="H802" s="102"/>
    </row>
    <row r="803" spans="2:11" ht="42.75" customHeight="1">
      <c r="B803" s="980" t="s">
        <v>935</v>
      </c>
      <c r="C803" s="980"/>
      <c r="D803" s="980"/>
      <c r="E803" s="980"/>
      <c r="F803" s="980"/>
      <c r="G803" s="980"/>
      <c r="H803" s="980"/>
      <c r="I803" s="980"/>
      <c r="J803" s="980"/>
      <c r="K803" s="10" t="s">
        <v>1184</v>
      </c>
    </row>
    <row r="804" spans="2:11" ht="13.2">
      <c r="B804" s="39" t="s">
        <v>890</v>
      </c>
      <c r="H804" s="102"/>
    </row>
    <row r="805" spans="2:11" ht="13.8" thickBot="1">
      <c r="B805" s="39"/>
      <c r="H805" s="102"/>
    </row>
    <row r="806" spans="2:11" ht="26.25" customHeight="1" thickBot="1">
      <c r="B806" s="940" t="str">
        <f>" Tabell 3-2-B Saksbehandlingstider i pleie- og omsorgstjenesten - hittil i år - Institusjonstjenester        1)"</f>
        <v xml:space="preserve"> Tabell 3-2-B Saksbehandlingstider i pleie- og omsorgstjenesten - hittil i år - Institusjonstjenester        1)</v>
      </c>
      <c r="C806" s="941"/>
      <c r="D806" s="941"/>
      <c r="E806" s="941"/>
      <c r="F806" s="331"/>
      <c r="G806" s="331"/>
      <c r="H806" s="331"/>
      <c r="I806" s="331"/>
      <c r="J806" s="332" t="s">
        <v>77</v>
      </c>
    </row>
    <row r="807" spans="2:11" ht="13.2">
      <c r="B807" s="260" t="s">
        <v>78</v>
      </c>
      <c r="C807" s="259"/>
      <c r="D807" s="259"/>
      <c r="E807" s="259"/>
      <c r="F807" s="259"/>
      <c r="G807" s="259"/>
      <c r="H807" s="259"/>
      <c r="I807" s="259"/>
      <c r="J807" s="787">
        <v>16.600000000000001</v>
      </c>
    </row>
    <row r="808" spans="2:11" ht="13.2">
      <c r="B808" s="399" t="s">
        <v>851</v>
      </c>
      <c r="C808" s="102"/>
      <c r="D808" s="102"/>
      <c r="E808" s="102"/>
      <c r="F808" s="102"/>
      <c r="G808" s="102"/>
      <c r="H808" s="102"/>
      <c r="I808" s="102"/>
      <c r="J808" s="785">
        <v>53.4</v>
      </c>
    </row>
    <row r="809" spans="2:11" ht="13.2">
      <c r="B809" s="399" t="s">
        <v>852</v>
      </c>
      <c r="C809" s="102"/>
      <c r="D809" s="102"/>
      <c r="E809" s="102"/>
      <c r="F809" s="102"/>
      <c r="G809" s="102"/>
      <c r="H809" s="102"/>
      <c r="I809" s="102"/>
      <c r="J809" s="785">
        <v>9</v>
      </c>
    </row>
    <row r="810" spans="2:11" ht="13.2">
      <c r="B810" s="399" t="s">
        <v>916</v>
      </c>
      <c r="C810" s="102"/>
      <c r="D810" s="102"/>
      <c r="E810" s="102"/>
      <c r="F810" s="102"/>
      <c r="G810" s="102"/>
      <c r="H810" s="102"/>
      <c r="I810" s="102"/>
      <c r="J810" s="788">
        <v>7</v>
      </c>
    </row>
    <row r="811" spans="2:11" ht="13.8" thickBot="1">
      <c r="B811" s="471" t="s">
        <v>917</v>
      </c>
      <c r="C811" s="242"/>
      <c r="D811" s="242"/>
      <c r="E811" s="242"/>
      <c r="F811" s="242"/>
      <c r="G811" s="242"/>
      <c r="H811" s="242"/>
      <c r="I811" s="242"/>
      <c r="J811" s="789">
        <v>31.5</v>
      </c>
    </row>
    <row r="812" spans="2:11" ht="13.2">
      <c r="B812" s="39" t="s">
        <v>235</v>
      </c>
      <c r="C812" s="102"/>
      <c r="D812" s="102"/>
      <c r="E812" s="102"/>
      <c r="F812" s="102"/>
      <c r="G812" s="102"/>
      <c r="H812" s="102"/>
      <c r="I812" s="102"/>
      <c r="J812" s="472"/>
    </row>
    <row r="813" spans="2:11" ht="13.2">
      <c r="B813" s="39" t="s">
        <v>18</v>
      </c>
      <c r="C813" s="102"/>
      <c r="D813" s="102"/>
      <c r="E813" s="102"/>
      <c r="F813" s="102"/>
      <c r="G813" s="102"/>
      <c r="H813" s="102"/>
      <c r="I813" s="102"/>
      <c r="J813" s="472"/>
    </row>
    <row r="814" spans="2:11" ht="12.75" customHeight="1">
      <c r="B814" s="55" t="s">
        <v>557</v>
      </c>
      <c r="C814" s="102"/>
      <c r="D814" s="102"/>
      <c r="E814" s="102"/>
      <c r="F814" s="102"/>
      <c r="G814" s="102"/>
      <c r="H814" s="102"/>
      <c r="I814" s="102"/>
      <c r="J814" s="472"/>
    </row>
    <row r="815" spans="2:11" ht="13.2">
      <c r="C815" s="102"/>
      <c r="D815" s="102"/>
      <c r="E815" s="102"/>
      <c r="F815" s="102"/>
      <c r="G815" s="102"/>
      <c r="H815" s="102"/>
      <c r="I815" s="102"/>
      <c r="J815" s="472"/>
    </row>
    <row r="816" spans="2:11" ht="13.5" customHeight="1" thickBot="1">
      <c r="B816" s="765"/>
      <c r="C816" s="763"/>
      <c r="H816" s="102"/>
    </row>
    <row r="817" spans="1:11" ht="12.75" customHeight="1">
      <c r="A817" s="238" t="s">
        <v>106</v>
      </c>
      <c r="B817" s="8" t="s">
        <v>1184</v>
      </c>
      <c r="C817" s="259"/>
      <c r="D817" s="259"/>
      <c r="E817" s="410" t="s">
        <v>1432</v>
      </c>
      <c r="F817" s="410" t="s">
        <v>1432</v>
      </c>
      <c r="G817" s="37" t="s">
        <v>450</v>
      </c>
    </row>
    <row r="818" spans="1:11" ht="25.5" customHeight="1">
      <c r="A818" s="238" t="s">
        <v>106</v>
      </c>
      <c r="B818" s="7" t="s">
        <v>79</v>
      </c>
      <c r="C818" s="102"/>
      <c r="D818" s="102"/>
      <c r="E818" s="560" t="s">
        <v>1126</v>
      </c>
      <c r="F818" s="359" t="s">
        <v>693</v>
      </c>
      <c r="G818" s="473" t="s">
        <v>451</v>
      </c>
      <c r="K818" s="10" t="s">
        <v>1184</v>
      </c>
    </row>
    <row r="819" spans="1:11" ht="25.5" customHeight="1">
      <c r="A819" s="238" t="s">
        <v>106</v>
      </c>
      <c r="B819" s="7" t="s">
        <v>457</v>
      </c>
      <c r="C819" s="102"/>
      <c r="D819" s="102"/>
      <c r="E819" s="560" t="s">
        <v>837</v>
      </c>
      <c r="F819" s="359" t="s">
        <v>695</v>
      </c>
      <c r="G819" s="473" t="s">
        <v>452</v>
      </c>
    </row>
    <row r="820" spans="1:11" ht="25.5" customHeight="1">
      <c r="A820" s="238" t="s">
        <v>106</v>
      </c>
      <c r="B820" s="7" t="s">
        <v>458</v>
      </c>
      <c r="C820" s="102"/>
      <c r="D820" s="102"/>
      <c r="E820" s="560" t="s">
        <v>838</v>
      </c>
      <c r="F820" s="359" t="s">
        <v>694</v>
      </c>
      <c r="G820" s="560" t="s">
        <v>773</v>
      </c>
    </row>
    <row r="821" spans="1:11" ht="27" customHeight="1" thickBot="1">
      <c r="A821" s="238" t="s">
        <v>106</v>
      </c>
      <c r="B821" s="235"/>
      <c r="C821" s="102"/>
      <c r="D821" s="102"/>
      <c r="E821" s="359" t="s">
        <v>989</v>
      </c>
      <c r="F821" s="359" t="s">
        <v>1428</v>
      </c>
      <c r="G821" s="560" t="s">
        <v>990</v>
      </c>
    </row>
    <row r="822" spans="1:11" ht="12.75" customHeight="1">
      <c r="A822" s="238" t="s">
        <v>106</v>
      </c>
      <c r="B822" s="827" t="s">
        <v>454</v>
      </c>
      <c r="C822" s="828"/>
      <c r="D822" s="828"/>
      <c r="E822" s="829">
        <v>194</v>
      </c>
      <c r="F822" s="829">
        <v>1147</v>
      </c>
      <c r="G822" s="829">
        <v>377</v>
      </c>
    </row>
    <row r="823" spans="1:11" ht="13.5" customHeight="1" thickBot="1">
      <c r="A823" s="238" t="s">
        <v>106</v>
      </c>
      <c r="B823" s="233" t="s">
        <v>455</v>
      </c>
      <c r="C823" s="242"/>
      <c r="D823" s="242"/>
      <c r="E823" s="247">
        <v>16</v>
      </c>
      <c r="F823" s="247">
        <v>51</v>
      </c>
      <c r="G823" s="879" t="s">
        <v>300</v>
      </c>
    </row>
    <row r="824" spans="1:11" ht="13.5" customHeight="1" thickBot="1">
      <c r="A824" s="238" t="s">
        <v>106</v>
      </c>
      <c r="B824" s="236" t="s">
        <v>453</v>
      </c>
      <c r="C824" s="277"/>
      <c r="D824" s="277"/>
      <c r="E824" s="305">
        <f>SUM(E822:E823)</f>
        <v>210</v>
      </c>
      <c r="F824" s="305">
        <f>SUM(F822:F823)</f>
        <v>1198</v>
      </c>
      <c r="G824" s="879" t="s">
        <v>300</v>
      </c>
      <c r="I824" s="10" t="s">
        <v>1184</v>
      </c>
    </row>
    <row r="825" spans="1:11" ht="12.75" customHeight="1">
      <c r="A825" s="238" t="s">
        <v>106</v>
      </c>
      <c r="E825" s="299" t="s">
        <v>891</v>
      </c>
      <c r="F825" s="30" t="str">
        <f>IF(J824&lt;9999,"","Husk å angi beløp i hele 1000 kroner")</f>
        <v/>
      </c>
    </row>
    <row r="826" spans="1:11" ht="12.75" customHeight="1">
      <c r="A826" s="238" t="s">
        <v>106</v>
      </c>
      <c r="B826" s="39" t="s">
        <v>235</v>
      </c>
      <c r="E826" s="299"/>
      <c r="F826" s="640"/>
    </row>
    <row r="827" spans="1:11" ht="12.75" customHeight="1">
      <c r="A827" s="238" t="s">
        <v>106</v>
      </c>
      <c r="B827" s="55" t="s">
        <v>240</v>
      </c>
      <c r="F827" s="3"/>
    </row>
    <row r="828" spans="1:11" ht="12.75" customHeight="1">
      <c r="B828" s="55" t="s">
        <v>242</v>
      </c>
      <c r="F828" s="3"/>
    </row>
    <row r="829" spans="1:11" ht="12.75" customHeight="1">
      <c r="B829" s="55" t="s">
        <v>241</v>
      </c>
      <c r="F829" s="3"/>
    </row>
    <row r="830" spans="1:11" ht="12.75" customHeight="1">
      <c r="A830" s="238" t="s">
        <v>106</v>
      </c>
      <c r="B830" s="55" t="s">
        <v>243</v>
      </c>
      <c r="F830" s="3"/>
    </row>
    <row r="831" spans="1:11" ht="12.75" customHeight="1">
      <c r="A831" s="238" t="s">
        <v>106</v>
      </c>
      <c r="B831" s="55" t="s">
        <v>988</v>
      </c>
      <c r="H831" s="102"/>
    </row>
    <row r="832" spans="1:11" ht="12.75" customHeight="1">
      <c r="A832" s="238" t="s">
        <v>106</v>
      </c>
      <c r="B832" s="782" t="s">
        <v>621</v>
      </c>
      <c r="H832" s="102"/>
    </row>
    <row r="833" spans="1:12" ht="12.75" customHeight="1">
      <c r="A833" s="238" t="s">
        <v>106</v>
      </c>
      <c r="H833" s="102"/>
    </row>
    <row r="834" spans="1:12" ht="12.75" customHeight="1">
      <c r="A834" s="238" t="s">
        <v>106</v>
      </c>
      <c r="B834" s="55"/>
      <c r="H834" s="102"/>
    </row>
    <row r="835" spans="1:12" ht="12.75" customHeight="1" thickBot="1">
      <c r="A835" s="238" t="s">
        <v>106</v>
      </c>
      <c r="H835" s="102"/>
    </row>
    <row r="836" spans="1:12" ht="12.75" customHeight="1">
      <c r="A836" s="238" t="s">
        <v>106</v>
      </c>
      <c r="B836" s="791" t="s">
        <v>58</v>
      </c>
      <c r="C836" s="792"/>
      <c r="D836" s="793"/>
      <c r="E836" s="794"/>
      <c r="F836" s="795"/>
      <c r="J836" s="102"/>
      <c r="L836" s="218"/>
    </row>
    <row r="837" spans="1:12" ht="38.25" customHeight="1" thickBot="1">
      <c r="A837" s="238" t="s">
        <v>106</v>
      </c>
      <c r="B837" s="969" t="s">
        <v>57</v>
      </c>
      <c r="C837" s="970"/>
      <c r="D837" s="971"/>
      <c r="E837" s="817" t="s">
        <v>853</v>
      </c>
      <c r="F837" s="779" t="s">
        <v>854</v>
      </c>
      <c r="J837" s="102"/>
      <c r="L837" s="218"/>
    </row>
    <row r="838" spans="1:12" ht="12.75" customHeight="1">
      <c r="A838" s="238" t="s">
        <v>106</v>
      </c>
      <c r="B838" s="234" t="s">
        <v>1027</v>
      </c>
      <c r="C838" s="131"/>
      <c r="D838" s="131"/>
      <c r="E838" s="290">
        <v>11</v>
      </c>
      <c r="F838" s="798">
        <v>9</v>
      </c>
      <c r="J838" s="102"/>
      <c r="L838" s="218"/>
    </row>
    <row r="839" spans="1:12" ht="12.75" customHeight="1">
      <c r="A839" s="238" t="s">
        <v>106</v>
      </c>
      <c r="B839" s="235" t="s">
        <v>1025</v>
      </c>
      <c r="C839" s="131"/>
      <c r="D839" s="131"/>
      <c r="E839" s="290">
        <v>148</v>
      </c>
      <c r="F839" s="798">
        <v>434</v>
      </c>
      <c r="J839" s="102"/>
      <c r="L839" s="218"/>
    </row>
    <row r="840" spans="1:12" ht="12.75" customHeight="1">
      <c r="A840" s="238" t="s">
        <v>106</v>
      </c>
      <c r="B840" s="234" t="s">
        <v>32</v>
      </c>
      <c r="C840" s="131"/>
      <c r="D840" s="131"/>
      <c r="E840" s="290">
        <v>107</v>
      </c>
      <c r="F840" s="798">
        <v>388</v>
      </c>
      <c r="J840" s="102"/>
      <c r="L840" s="218"/>
    </row>
    <row r="841" spans="1:12" ht="12.75" customHeight="1">
      <c r="A841" s="238" t="s">
        <v>106</v>
      </c>
      <c r="B841" s="234" t="s">
        <v>17</v>
      </c>
      <c r="C841" s="131"/>
      <c r="D841" s="131"/>
      <c r="E841" s="290">
        <v>25</v>
      </c>
      <c r="F841" s="798">
        <v>37</v>
      </c>
      <c r="J841" s="102"/>
      <c r="L841" s="218"/>
    </row>
    <row r="842" spans="1:12" ht="12.75" customHeight="1">
      <c r="A842" s="238" t="s">
        <v>106</v>
      </c>
      <c r="B842" s="234" t="s">
        <v>33</v>
      </c>
      <c r="C842" s="131"/>
      <c r="D842" s="131"/>
      <c r="E842" s="290">
        <v>19</v>
      </c>
      <c r="F842" s="798">
        <v>10</v>
      </c>
      <c r="J842" s="102"/>
      <c r="L842" s="218"/>
    </row>
    <row r="843" spans="1:12" ht="12.75" customHeight="1">
      <c r="A843" s="238" t="s">
        <v>106</v>
      </c>
      <c r="B843" s="799" t="s">
        <v>1026</v>
      </c>
      <c r="C843" s="127"/>
      <c r="D843" s="216"/>
      <c r="E843" s="636">
        <f>E838+E839-E840-E841-E842</f>
        <v>8</v>
      </c>
      <c r="F843" s="800">
        <f>F838+F839-F840-F841-F842</f>
        <v>8</v>
      </c>
      <c r="J843" s="102"/>
      <c r="L843" s="218"/>
    </row>
    <row r="844" spans="1:12" ht="12.75" customHeight="1" thickBot="1">
      <c r="A844" s="238" t="s">
        <v>106</v>
      </c>
      <c r="B844" s="801" t="s">
        <v>34</v>
      </c>
      <c r="C844" s="802"/>
      <c r="D844" s="803"/>
      <c r="E844" s="804">
        <f>E840/(E838+E839-E841)</f>
        <v>0.79850746268656714</v>
      </c>
      <c r="F844" s="805">
        <f>F840/(F838+F839-F841)</f>
        <v>0.95566502463054193</v>
      </c>
      <c r="J844" s="102"/>
      <c r="L844" s="218"/>
    </row>
    <row r="845" spans="1:12" ht="12.75" customHeight="1">
      <c r="A845" s="238" t="s">
        <v>106</v>
      </c>
      <c r="B845" s="39" t="s">
        <v>235</v>
      </c>
      <c r="C845" s="50"/>
      <c r="D845" s="50"/>
      <c r="H845" s="102"/>
      <c r="L845" s="218"/>
    </row>
    <row r="846" spans="1:12" ht="12.75" customHeight="1" thickBot="1">
      <c r="A846" s="238" t="s">
        <v>106</v>
      </c>
      <c r="H846" s="102"/>
    </row>
    <row r="847" spans="1:12" ht="12.75" customHeight="1">
      <c r="A847" s="238" t="s">
        <v>106</v>
      </c>
      <c r="B847" s="791" t="s">
        <v>60</v>
      </c>
      <c r="C847" s="792"/>
      <c r="D847" s="792"/>
      <c r="E847" s="792"/>
      <c r="F847" s="792"/>
      <c r="G847" s="792"/>
      <c r="H847" s="792"/>
      <c r="I847" s="793"/>
      <c r="J847" s="794"/>
      <c r="K847" s="795"/>
    </row>
    <row r="848" spans="1:12" ht="38.25" customHeight="1" thickBot="1">
      <c r="A848" s="238" t="s">
        <v>106</v>
      </c>
      <c r="B848" s="818" t="s">
        <v>59</v>
      </c>
      <c r="C848" s="377"/>
      <c r="D848" s="377"/>
      <c r="E848" s="377"/>
      <c r="F848" s="377"/>
      <c r="G848" s="377"/>
      <c r="H848" s="377"/>
      <c r="I848" s="819"/>
      <c r="J848" s="817" t="s">
        <v>853</v>
      </c>
      <c r="K848" s="779" t="s">
        <v>854</v>
      </c>
    </row>
    <row r="849" spans="1:11" ht="12.75" customHeight="1">
      <c r="A849" s="238" t="s">
        <v>106</v>
      </c>
      <c r="B849" s="807" t="s">
        <v>35</v>
      </c>
      <c r="C849" s="780"/>
      <c r="D849" s="131"/>
      <c r="E849" s="131"/>
      <c r="F849" s="131"/>
      <c r="G849" s="131"/>
      <c r="H849" s="131"/>
      <c r="I849" s="781"/>
      <c r="J849" s="290">
        <v>6</v>
      </c>
      <c r="K849" s="798">
        <v>2</v>
      </c>
    </row>
    <row r="850" spans="1:11" ht="12.75" customHeight="1">
      <c r="A850" s="238" t="s">
        <v>106</v>
      </c>
      <c r="B850" s="807" t="s">
        <v>36</v>
      </c>
      <c r="C850" s="780"/>
      <c r="D850" s="131"/>
      <c r="E850" s="131"/>
      <c r="F850" s="131"/>
      <c r="G850" s="131"/>
      <c r="H850" s="131"/>
      <c r="I850" s="781"/>
      <c r="J850" s="290">
        <v>2</v>
      </c>
      <c r="K850" s="798">
        <v>0</v>
      </c>
    </row>
    <row r="851" spans="1:11" ht="12.75" customHeight="1">
      <c r="A851" s="238" t="s">
        <v>106</v>
      </c>
      <c r="B851" s="807" t="s">
        <v>37</v>
      </c>
      <c r="C851" s="780"/>
      <c r="D851" s="131"/>
      <c r="E851" s="131"/>
      <c r="F851" s="131"/>
      <c r="G851" s="131"/>
      <c r="H851" s="131"/>
      <c r="I851" s="781"/>
      <c r="J851" s="290">
        <v>1</v>
      </c>
      <c r="K851" s="798">
        <v>1</v>
      </c>
    </row>
    <row r="852" spans="1:11" ht="12.75" customHeight="1">
      <c r="A852" s="238" t="s">
        <v>106</v>
      </c>
      <c r="B852" s="808" t="s">
        <v>38</v>
      </c>
      <c r="C852" s="291"/>
      <c r="D852" s="291"/>
      <c r="E852" s="291"/>
      <c r="F852" s="291"/>
      <c r="G852" s="291"/>
      <c r="H852" s="291"/>
      <c r="I852" s="292"/>
      <c r="J852" s="293">
        <v>0</v>
      </c>
      <c r="K852" s="809">
        <v>0</v>
      </c>
    </row>
    <row r="853" spans="1:11" ht="12.75" customHeight="1">
      <c r="A853" s="238" t="s">
        <v>106</v>
      </c>
      <c r="B853" s="810" t="s">
        <v>39</v>
      </c>
      <c r="C853" s="210"/>
      <c r="D853" s="215"/>
      <c r="E853" s="127"/>
      <c r="F853" s="127"/>
      <c r="G853" s="127"/>
      <c r="H853" s="127"/>
      <c r="I853" s="216"/>
      <c r="J853" s="217">
        <f>J850+J852</f>
        <v>2</v>
      </c>
      <c r="K853" s="811">
        <f>K850+K852</f>
        <v>0</v>
      </c>
    </row>
    <row r="854" spans="1:11" ht="12.75" customHeight="1">
      <c r="A854" s="238" t="s">
        <v>106</v>
      </c>
      <c r="B854" s="796" t="s">
        <v>40</v>
      </c>
      <c r="C854" s="287"/>
      <c r="D854" s="287"/>
      <c r="E854" s="287"/>
      <c r="F854" s="287"/>
      <c r="G854" s="287"/>
      <c r="H854" s="287"/>
      <c r="I854" s="288"/>
      <c r="J854" s="289">
        <v>2</v>
      </c>
      <c r="K854" s="797">
        <v>1</v>
      </c>
    </row>
    <row r="855" spans="1:11" ht="12.75" customHeight="1" thickBot="1">
      <c r="A855" s="238" t="s">
        <v>106</v>
      </c>
      <c r="B855" s="812" t="s">
        <v>41</v>
      </c>
      <c r="C855" s="813"/>
      <c r="D855" s="813"/>
      <c r="E855" s="813"/>
      <c r="F855" s="813"/>
      <c r="G855" s="813"/>
      <c r="H855" s="813"/>
      <c r="I855" s="814"/>
      <c r="J855" s="815">
        <v>1</v>
      </c>
      <c r="K855" s="816">
        <v>1</v>
      </c>
    </row>
    <row r="856" spans="1:11" ht="12.75" customHeight="1">
      <c r="A856" s="238" t="s">
        <v>106</v>
      </c>
      <c r="B856" s="39" t="s">
        <v>235</v>
      </c>
      <c r="C856" s="131"/>
      <c r="D856" s="131"/>
      <c r="E856" s="131"/>
      <c r="F856" s="131"/>
      <c r="G856" s="131"/>
      <c r="H856" s="131"/>
      <c r="I856" s="131"/>
      <c r="J856" s="82"/>
      <c r="K856" s="102"/>
    </row>
    <row r="857" spans="1:11" ht="12.75" customHeight="1">
      <c r="A857" s="238" t="s">
        <v>106</v>
      </c>
      <c r="B857" s="49" t="s">
        <v>42</v>
      </c>
      <c r="C857" s="294"/>
      <c r="D857" s="294"/>
      <c r="H857" s="102"/>
    </row>
    <row r="858" spans="1:11" ht="12.75" customHeight="1">
      <c r="A858" s="238" t="s">
        <v>106</v>
      </c>
      <c r="B858" s="49" t="s">
        <v>43</v>
      </c>
      <c r="C858" s="294"/>
      <c r="D858" s="294"/>
      <c r="H858" s="102"/>
    </row>
    <row r="859" spans="1:11" ht="12.75" customHeight="1">
      <c r="A859" s="238" t="s">
        <v>106</v>
      </c>
      <c r="B859" s="49" t="s">
        <v>44</v>
      </c>
      <c r="C859" s="294"/>
      <c r="D859" s="294"/>
      <c r="H859" s="102"/>
    </row>
    <row r="860" spans="1:11" ht="12.75" customHeight="1">
      <c r="A860" s="238" t="s">
        <v>106</v>
      </c>
      <c r="B860" s="49" t="s">
        <v>45</v>
      </c>
      <c r="C860" s="294"/>
      <c r="D860" s="294"/>
      <c r="H860" s="102"/>
    </row>
    <row r="861" spans="1:11" ht="12.75" customHeight="1">
      <c r="A861" s="238" t="s">
        <v>106</v>
      </c>
      <c r="B861" s="49" t="s">
        <v>855</v>
      </c>
      <c r="C861" s="294"/>
      <c r="D861" s="294"/>
      <c r="H861" s="102"/>
    </row>
    <row r="862" spans="1:11" ht="12.75" customHeight="1" thickBot="1">
      <c r="B862" s="49"/>
      <c r="C862" s="294"/>
      <c r="D862" s="294"/>
      <c r="H862" s="102"/>
    </row>
    <row r="863" spans="1:11" ht="12.75" customHeight="1">
      <c r="B863" s="791" t="s">
        <v>288</v>
      </c>
      <c r="C863" s="792"/>
      <c r="D863" s="792"/>
      <c r="E863" s="792"/>
      <c r="F863" s="792"/>
      <c r="G863" s="792"/>
      <c r="H863" s="792"/>
      <c r="I863" s="793"/>
      <c r="J863" s="794"/>
      <c r="K863" s="795"/>
    </row>
    <row r="864" spans="1:11" ht="39" customHeight="1" thickBot="1">
      <c r="B864" s="478" t="s">
        <v>291</v>
      </c>
      <c r="C864" s="108"/>
      <c r="D864" s="108"/>
      <c r="E864" s="108"/>
      <c r="F864" s="108"/>
      <c r="G864" s="108"/>
      <c r="H864" s="108"/>
      <c r="I864" s="869"/>
      <c r="J864" s="870" t="s">
        <v>853</v>
      </c>
      <c r="K864" s="831" t="s">
        <v>854</v>
      </c>
    </row>
    <row r="865" spans="1:12" ht="12.75" customHeight="1">
      <c r="B865" s="871" t="s">
        <v>290</v>
      </c>
      <c r="C865" s="868"/>
      <c r="D865" s="868"/>
      <c r="E865" s="868"/>
      <c r="F865" s="868"/>
      <c r="G865" s="868"/>
      <c r="H865" s="868"/>
      <c r="I865" s="868"/>
      <c r="J865" s="514">
        <v>8</v>
      </c>
      <c r="K865" s="872">
        <v>0</v>
      </c>
    </row>
    <row r="866" spans="1:12" ht="12.75" customHeight="1" thickBot="1">
      <c r="B866" s="812" t="s">
        <v>289</v>
      </c>
      <c r="C866" s="813"/>
      <c r="D866" s="813"/>
      <c r="E866" s="813"/>
      <c r="F866" s="813"/>
      <c r="G866" s="813"/>
      <c r="H866" s="813"/>
      <c r="I866" s="813"/>
      <c r="J866" s="874">
        <v>0</v>
      </c>
      <c r="K866" s="873">
        <v>0</v>
      </c>
    </row>
    <row r="867" spans="1:12" ht="12.75" customHeight="1">
      <c r="B867" s="39" t="s">
        <v>235</v>
      </c>
      <c r="C867" s="131"/>
      <c r="D867" s="131"/>
      <c r="E867" s="131"/>
      <c r="F867" s="131"/>
      <c r="G867" s="131"/>
      <c r="H867" s="131"/>
      <c r="I867" s="131"/>
      <c r="J867" s="875"/>
      <c r="K867" s="82"/>
    </row>
    <row r="868" spans="1:12" ht="12.75" customHeight="1">
      <c r="B868" s="284"/>
      <c r="C868" s="131"/>
      <c r="D868" s="131"/>
      <c r="E868" s="131"/>
      <c r="F868" s="131"/>
      <c r="G868" s="131"/>
      <c r="H868" s="131"/>
      <c r="I868" s="131"/>
      <c r="J868" s="82"/>
      <c r="K868" s="82"/>
    </row>
    <row r="869" spans="1:12" ht="12.75" customHeight="1">
      <c r="B869" s="284"/>
      <c r="C869" s="131"/>
      <c r="D869" s="131"/>
      <c r="E869" s="131"/>
      <c r="F869" s="131"/>
      <c r="G869" s="131"/>
      <c r="H869" s="131"/>
      <c r="I869" s="131"/>
      <c r="J869" s="82"/>
      <c r="K869" s="82"/>
      <c r="L869" s="10" t="s">
        <v>1184</v>
      </c>
    </row>
    <row r="870" spans="1:12" ht="12.75" customHeight="1" thickBot="1">
      <c r="A870" s="238" t="s">
        <v>106</v>
      </c>
      <c r="B870" s="470"/>
      <c r="C870" s="294"/>
      <c r="D870" s="294"/>
      <c r="H870" s="102"/>
    </row>
    <row r="871" spans="1:12" ht="12.75" customHeight="1">
      <c r="A871" s="238" t="s">
        <v>106</v>
      </c>
      <c r="B871" s="791" t="s">
        <v>63</v>
      </c>
      <c r="C871" s="792"/>
      <c r="D871" s="792"/>
      <c r="E871" s="792"/>
      <c r="F871" s="792"/>
      <c r="G871" s="792"/>
      <c r="H871" s="793"/>
      <c r="I871" s="795"/>
      <c r="J871" s="294"/>
    </row>
    <row r="872" spans="1:12" ht="12.75" customHeight="1">
      <c r="A872" s="238" t="s">
        <v>106</v>
      </c>
      <c r="B872" s="806" t="s">
        <v>62</v>
      </c>
      <c r="C872" s="170"/>
      <c r="D872" s="170"/>
      <c r="E872" s="170"/>
      <c r="F872" s="170"/>
      <c r="G872" s="170"/>
      <c r="H872" s="778"/>
      <c r="I872" s="820" t="s">
        <v>1432</v>
      </c>
      <c r="J872" s="294"/>
    </row>
    <row r="873" spans="1:12" ht="12.75" customHeight="1">
      <c r="A873" s="238" t="s">
        <v>106</v>
      </c>
      <c r="B873" s="775" t="s">
        <v>46</v>
      </c>
      <c r="C873" s="166"/>
      <c r="D873" s="166"/>
      <c r="E873" s="166"/>
      <c r="F873" s="166"/>
      <c r="G873" s="166"/>
      <c r="H873" s="296"/>
      <c r="I873" s="821">
        <v>2</v>
      </c>
      <c r="J873" s="294"/>
    </row>
    <row r="874" spans="1:12" ht="12.75" customHeight="1">
      <c r="A874" s="238" t="s">
        <v>106</v>
      </c>
      <c r="B874" s="234" t="s">
        <v>47</v>
      </c>
      <c r="C874" s="131"/>
      <c r="D874" s="131"/>
      <c r="E874" s="131"/>
      <c r="F874" s="131"/>
      <c r="G874" s="131"/>
      <c r="H874" s="781"/>
      <c r="I874" s="798">
        <v>0</v>
      </c>
      <c r="J874" s="294"/>
    </row>
    <row r="875" spans="1:12" ht="12.75" customHeight="1">
      <c r="A875" s="238" t="s">
        <v>106</v>
      </c>
      <c r="B875" s="234" t="s">
        <v>1345</v>
      </c>
      <c r="C875" s="131"/>
      <c r="D875" s="131"/>
      <c r="E875" s="131"/>
      <c r="F875" s="131"/>
      <c r="G875" s="131"/>
      <c r="H875" s="781"/>
      <c r="I875" s="798">
        <v>0</v>
      </c>
      <c r="J875" s="294"/>
    </row>
    <row r="876" spans="1:12" ht="12.75" customHeight="1">
      <c r="A876" s="238" t="s">
        <v>106</v>
      </c>
      <c r="B876" s="234" t="s">
        <v>48</v>
      </c>
      <c r="C876" s="131"/>
      <c r="D876" s="131"/>
      <c r="E876" s="131"/>
      <c r="F876" s="131"/>
      <c r="G876" s="131"/>
      <c r="H876" s="781"/>
      <c r="I876" s="798">
        <v>0</v>
      </c>
      <c r="J876" s="294"/>
    </row>
    <row r="877" spans="1:12" ht="12.75" customHeight="1">
      <c r="A877" s="238" t="s">
        <v>106</v>
      </c>
      <c r="B877" s="234" t="s">
        <v>1346</v>
      </c>
      <c r="C877" s="131"/>
      <c r="D877" s="131"/>
      <c r="E877" s="131"/>
      <c r="F877" s="131"/>
      <c r="G877" s="131"/>
      <c r="H877" s="781"/>
      <c r="I877" s="798">
        <v>2</v>
      </c>
      <c r="J877" s="294"/>
    </row>
    <row r="878" spans="1:12" ht="12.75" customHeight="1">
      <c r="A878" s="238" t="s">
        <v>106</v>
      </c>
      <c r="B878" s="933" t="s">
        <v>52</v>
      </c>
      <c r="C878" s="975"/>
      <c r="D878" s="975"/>
      <c r="E878" s="975"/>
      <c r="F878" s="975"/>
      <c r="G878" s="975"/>
      <c r="H878" s="976"/>
      <c r="I878" s="798">
        <v>0</v>
      </c>
      <c r="J878" s="294"/>
    </row>
    <row r="879" spans="1:12" ht="12.75" customHeight="1">
      <c r="A879" s="238" t="s">
        <v>106</v>
      </c>
      <c r="B879" s="234" t="s">
        <v>53</v>
      </c>
      <c r="C879" s="131"/>
      <c r="D879" s="131"/>
      <c r="E879" s="131"/>
      <c r="F879" s="131"/>
      <c r="G879" s="131"/>
      <c r="H879" s="781"/>
      <c r="I879" s="798">
        <v>0</v>
      </c>
      <c r="J879" s="294"/>
    </row>
    <row r="880" spans="1:12" ht="12.75" customHeight="1">
      <c r="A880" s="238" t="s">
        <v>106</v>
      </c>
      <c r="B880" s="808" t="s">
        <v>54</v>
      </c>
      <c r="C880" s="291"/>
      <c r="D880" s="291"/>
      <c r="E880" s="291"/>
      <c r="F880" s="291"/>
      <c r="G880" s="291"/>
      <c r="H880" s="292"/>
      <c r="I880" s="809">
        <v>0</v>
      </c>
      <c r="J880" s="294"/>
    </row>
    <row r="881" spans="1:11" ht="12.75" customHeight="1" thickBot="1">
      <c r="A881" s="238" t="s">
        <v>106</v>
      </c>
      <c r="B881" s="822" t="s">
        <v>55</v>
      </c>
      <c r="C881" s="823"/>
      <c r="D881" s="776"/>
      <c r="E881" s="823"/>
      <c r="F881" s="823"/>
      <c r="G881" s="823"/>
      <c r="H881" s="824"/>
      <c r="I881" s="825">
        <f>SUM(I874:I880)</f>
        <v>2</v>
      </c>
    </row>
    <row r="882" spans="1:11" ht="12.75" customHeight="1">
      <c r="A882" s="238" t="s">
        <v>106</v>
      </c>
      <c r="B882" s="39" t="s">
        <v>235</v>
      </c>
      <c r="C882" s="294"/>
      <c r="D882" s="294"/>
      <c r="H882" s="102"/>
    </row>
    <row r="883" spans="1:11" ht="12.75" customHeight="1">
      <c r="A883" s="238" t="s">
        <v>106</v>
      </c>
      <c r="B883" s="470" t="s">
        <v>56</v>
      </c>
      <c r="C883" s="294"/>
      <c r="D883" s="294"/>
      <c r="H883" s="102"/>
    </row>
    <row r="884" spans="1:11" ht="12.75" customHeight="1">
      <c r="A884" s="238" t="s">
        <v>106</v>
      </c>
      <c r="B884" s="55" t="s">
        <v>1256</v>
      </c>
      <c r="D884" s="102"/>
      <c r="E884" s="102"/>
      <c r="F884" s="102"/>
      <c r="G884" s="102"/>
      <c r="H884" s="102"/>
      <c r="J884" s="102"/>
    </row>
    <row r="885" spans="1:11" ht="12.75" customHeight="1">
      <c r="A885" s="238" t="s">
        <v>106</v>
      </c>
      <c r="B885" s="55" t="s">
        <v>1257</v>
      </c>
      <c r="D885" s="102"/>
      <c r="E885" s="102"/>
      <c r="F885" s="102"/>
      <c r="G885" s="102"/>
      <c r="H885" s="102"/>
      <c r="J885" s="102"/>
    </row>
    <row r="886" spans="1:11" ht="12.75" customHeight="1">
      <c r="A886" s="238" t="s">
        <v>106</v>
      </c>
      <c r="B886" s="55" t="s">
        <v>638</v>
      </c>
      <c r="D886" s="102"/>
      <c r="E886" s="102"/>
      <c r="F886" s="102"/>
      <c r="G886" s="102"/>
      <c r="H886" s="102"/>
      <c r="J886" s="102"/>
    </row>
    <row r="887" spans="1:11" ht="13.5" customHeight="1" thickBot="1">
      <c r="A887" s="238" t="s">
        <v>106</v>
      </c>
      <c r="H887" s="102"/>
    </row>
    <row r="888" spans="1:11" ht="13.2">
      <c r="A888" s="10"/>
      <c r="B888" s="8" t="s">
        <v>798</v>
      </c>
      <c r="C888" s="371"/>
      <c r="D888" s="371"/>
      <c r="E888" s="371"/>
      <c r="F888" s="371"/>
      <c r="G888" s="383"/>
      <c r="H888" s="401"/>
      <c r="I888" s="7"/>
      <c r="J888" s="102"/>
      <c r="K888" s="102"/>
    </row>
    <row r="889" spans="1:11" ht="13.2">
      <c r="A889" s="10"/>
      <c r="B889" s="7" t="s">
        <v>936</v>
      </c>
      <c r="C889" s="6"/>
      <c r="D889" s="6"/>
      <c r="E889" s="6"/>
      <c r="F889" s="6"/>
      <c r="G889" s="359" t="s">
        <v>416</v>
      </c>
      <c r="H889" s="403" t="s">
        <v>365</v>
      </c>
      <c r="I889" s="422"/>
      <c r="J889" s="102"/>
      <c r="K889" s="102"/>
    </row>
    <row r="890" spans="1:11" ht="13.2">
      <c r="A890" s="10"/>
      <c r="B890" s="7" t="s">
        <v>558</v>
      </c>
      <c r="C890" s="6"/>
      <c r="D890" s="6"/>
      <c r="E890" s="6"/>
      <c r="F890" s="6"/>
      <c r="G890" s="359" t="s">
        <v>1319</v>
      </c>
      <c r="H890" s="403" t="s">
        <v>1319</v>
      </c>
      <c r="I890" s="422"/>
      <c r="J890" s="102"/>
      <c r="K890" s="102"/>
    </row>
    <row r="891" spans="1:11" ht="13.8" thickBot="1">
      <c r="A891" s="10"/>
      <c r="B891" s="12"/>
      <c r="C891" s="242"/>
      <c r="D891" s="242"/>
      <c r="E891" s="242"/>
      <c r="F891" s="242"/>
      <c r="G891" s="35" t="s">
        <v>937</v>
      </c>
      <c r="H891" s="408" t="s">
        <v>937</v>
      </c>
      <c r="I891" s="422"/>
      <c r="J891" s="102"/>
      <c r="K891" s="102"/>
    </row>
    <row r="892" spans="1:11" ht="13.2">
      <c r="A892" s="10"/>
      <c r="B892" s="260" t="s">
        <v>560</v>
      </c>
      <c r="C892" s="259"/>
      <c r="D892" s="259"/>
      <c r="E892" s="259"/>
      <c r="F892" s="259"/>
      <c r="G892" s="400">
        <v>118</v>
      </c>
      <c r="H892" s="390">
        <v>410</v>
      </c>
      <c r="I892" s="246"/>
      <c r="J892" s="102"/>
      <c r="K892" s="102"/>
    </row>
    <row r="893" spans="1:11" ht="13.2">
      <c r="A893" s="10"/>
      <c r="B893" s="235" t="s">
        <v>559</v>
      </c>
      <c r="C893" s="102"/>
      <c r="D893" s="102"/>
      <c r="E893" s="102"/>
      <c r="F893" s="102"/>
      <c r="G893" s="475" t="s">
        <v>938</v>
      </c>
      <c r="H893" s="391">
        <v>681</v>
      </c>
      <c r="I893" s="246"/>
      <c r="J893" s="102"/>
      <c r="K893" s="102"/>
    </row>
    <row r="894" spans="1:11" ht="13.2">
      <c r="A894" s="10"/>
      <c r="B894" s="235" t="s">
        <v>301</v>
      </c>
      <c r="C894" s="102"/>
      <c r="D894" s="102"/>
      <c r="E894" s="102"/>
      <c r="F894" s="102"/>
      <c r="G894" s="397">
        <v>130810</v>
      </c>
      <c r="H894" s="391">
        <v>19312</v>
      </c>
      <c r="I894" s="246"/>
      <c r="J894" s="102"/>
      <c r="K894" s="102"/>
    </row>
    <row r="895" spans="1:11" ht="13.2">
      <c r="A895" s="10"/>
      <c r="B895" s="235" t="s">
        <v>939</v>
      </c>
      <c r="C895" s="102"/>
      <c r="D895" s="102"/>
      <c r="E895" s="102"/>
      <c r="F895" s="102"/>
      <c r="G895" s="397">
        <v>1109</v>
      </c>
      <c r="H895" s="391">
        <v>47</v>
      </c>
      <c r="I895" s="246"/>
      <c r="J895" s="102"/>
      <c r="K895" s="102"/>
    </row>
    <row r="896" spans="1:11" ht="13.8" thickBot="1">
      <c r="A896" s="10"/>
      <c r="B896" s="233" t="s">
        <v>857</v>
      </c>
      <c r="C896" s="242"/>
      <c r="D896" s="242"/>
      <c r="E896" s="242"/>
      <c r="F896" s="242"/>
      <c r="G896" s="476" t="s">
        <v>938</v>
      </c>
      <c r="H896" s="394">
        <v>28</v>
      </c>
      <c r="I896" s="246"/>
      <c r="J896" s="102"/>
      <c r="K896" s="102"/>
    </row>
    <row r="897" spans="1:11" ht="13.2">
      <c r="A897" s="10"/>
      <c r="B897" s="39" t="s">
        <v>235</v>
      </c>
      <c r="C897" s="272"/>
      <c r="D897" s="272"/>
      <c r="E897" s="272"/>
      <c r="F897" s="272"/>
      <c r="G897" s="272"/>
      <c r="H897" s="272"/>
      <c r="I897" s="102"/>
      <c r="J897" s="102"/>
      <c r="K897" s="102"/>
    </row>
    <row r="898" spans="1:11" ht="13.2">
      <c r="A898" s="10"/>
      <c r="B898" s="470" t="s">
        <v>856</v>
      </c>
      <c r="C898" s="102"/>
      <c r="D898" s="102"/>
      <c r="E898" s="102"/>
      <c r="F898" s="102"/>
      <c r="G898" s="102"/>
      <c r="H898" s="102"/>
      <c r="I898" s="102"/>
      <c r="J898" s="102"/>
      <c r="K898" s="102"/>
    </row>
    <row r="899" spans="1:11" ht="13.2">
      <c r="A899" s="10"/>
      <c r="B899" s="470" t="s">
        <v>940</v>
      </c>
      <c r="C899" s="102"/>
      <c r="D899" s="102"/>
      <c r="E899" s="102"/>
      <c r="F899" s="102"/>
      <c r="G899" s="102"/>
      <c r="H899" s="102"/>
      <c r="I899" s="102"/>
      <c r="J899" s="102"/>
      <c r="K899" s="102"/>
    </row>
    <row r="900" spans="1:11" ht="13.2">
      <c r="A900" s="10"/>
      <c r="B900" s="470" t="s">
        <v>561</v>
      </c>
      <c r="C900" s="102"/>
      <c r="D900" s="102"/>
      <c r="E900" s="102"/>
      <c r="F900" s="102"/>
      <c r="G900" s="102"/>
      <c r="H900" s="102"/>
      <c r="I900" s="102"/>
      <c r="J900" s="102"/>
      <c r="K900" s="102"/>
    </row>
    <row r="901" spans="1:11" ht="13.2">
      <c r="A901" s="10"/>
      <c r="B901" s="470" t="s">
        <v>959</v>
      </c>
      <c r="C901" s="102"/>
      <c r="D901" s="102"/>
      <c r="E901" s="102"/>
      <c r="F901" s="102"/>
      <c r="G901" s="102"/>
      <c r="H901" s="102"/>
      <c r="I901" s="102"/>
      <c r="J901" s="102"/>
      <c r="K901" s="102"/>
    </row>
    <row r="902" spans="1:11" ht="13.2">
      <c r="A902" s="10"/>
      <c r="B902" s="470" t="s">
        <v>1116</v>
      </c>
      <c r="C902" s="102"/>
      <c r="D902" s="102"/>
      <c r="E902" s="102"/>
      <c r="F902" s="102"/>
      <c r="G902" s="102"/>
      <c r="H902" s="102"/>
      <c r="I902" s="102"/>
      <c r="J902" s="102"/>
      <c r="K902" s="102"/>
    </row>
    <row r="903" spans="1:11" ht="13.2">
      <c r="A903" s="10"/>
      <c r="B903" s="470" t="s">
        <v>1117</v>
      </c>
      <c r="C903" s="102"/>
      <c r="D903" s="102"/>
      <c r="E903" s="102"/>
      <c r="F903" s="102"/>
      <c r="G903" s="102"/>
      <c r="H903" s="102"/>
      <c r="I903" s="102"/>
      <c r="J903" s="102"/>
      <c r="K903" s="102"/>
    </row>
    <row r="904" spans="1:11" ht="13.8" thickBot="1">
      <c r="A904" s="10"/>
      <c r="B904" s="470"/>
      <c r="C904" s="102"/>
      <c r="D904" s="102"/>
      <c r="E904" s="102"/>
      <c r="F904" s="102"/>
      <c r="G904" s="102"/>
      <c r="H904" s="102"/>
      <c r="I904" s="102"/>
      <c r="J904" s="102"/>
      <c r="K904" s="102"/>
    </row>
    <row r="905" spans="1:11" ht="53.4" thickBot="1">
      <c r="A905" s="10"/>
      <c r="B905" s="8" t="s">
        <v>799</v>
      </c>
      <c r="C905" s="371"/>
      <c r="D905" s="371"/>
      <c r="E905" s="371"/>
      <c r="F905" s="401"/>
      <c r="G905" s="314" t="s">
        <v>1122</v>
      </c>
      <c r="H905" s="314" t="s">
        <v>1123</v>
      </c>
      <c r="I905" s="314" t="s">
        <v>1124</v>
      </c>
      <c r="J905" s="314"/>
      <c r="K905" s="102"/>
    </row>
    <row r="906" spans="1:11" ht="13.2">
      <c r="A906" s="10"/>
      <c r="B906" s="989" t="s">
        <v>683</v>
      </c>
      <c r="C906" s="990"/>
      <c r="D906" s="990"/>
      <c r="E906" s="990"/>
      <c r="F906" s="991"/>
      <c r="G906" s="359" t="s">
        <v>1432</v>
      </c>
      <c r="H906" s="359" t="s">
        <v>1432</v>
      </c>
      <c r="I906" s="359" t="s">
        <v>1432</v>
      </c>
      <c r="J906" s="359"/>
      <c r="K906" s="102"/>
    </row>
    <row r="907" spans="1:11" ht="28.5" customHeight="1" thickBot="1">
      <c r="A907" s="10"/>
      <c r="B907" s="12" t="s">
        <v>1125</v>
      </c>
      <c r="C907" s="14"/>
      <c r="D907" s="350"/>
      <c r="E907" s="14"/>
      <c r="F907" s="375"/>
      <c r="G907" s="560" t="s">
        <v>684</v>
      </c>
      <c r="H907" s="560" t="s">
        <v>684</v>
      </c>
      <c r="I907" s="560" t="s">
        <v>684</v>
      </c>
      <c r="J907" s="359" t="s">
        <v>364</v>
      </c>
      <c r="K907" s="102"/>
    </row>
    <row r="908" spans="1:11" ht="13.2">
      <c r="A908" s="10"/>
      <c r="B908" s="7" t="s">
        <v>807</v>
      </c>
      <c r="C908" s="6"/>
      <c r="D908" s="71"/>
      <c r="E908" s="6"/>
      <c r="F908" s="6"/>
      <c r="G908" s="790" t="s">
        <v>444</v>
      </c>
      <c r="H908" s="790" t="s">
        <v>444</v>
      </c>
      <c r="I908" s="790" t="s">
        <v>444</v>
      </c>
      <c r="J908" s="477" t="s">
        <v>444</v>
      </c>
      <c r="K908" s="102"/>
    </row>
    <row r="909" spans="1:11" ht="13.2">
      <c r="A909" s="10"/>
      <c r="B909" s="235" t="s">
        <v>215</v>
      </c>
      <c r="C909" s="102"/>
      <c r="D909" s="102"/>
      <c r="E909" s="102"/>
      <c r="F909" s="102"/>
      <c r="G909" s="397">
        <v>16084</v>
      </c>
      <c r="H909" s="397">
        <v>0</v>
      </c>
      <c r="I909" s="397">
        <v>0</v>
      </c>
      <c r="J909" s="426">
        <f>SUBTOTAL(9,G909:I909)</f>
        <v>16084</v>
      </c>
      <c r="K909" s="102"/>
    </row>
    <row r="910" spans="1:11" ht="13.2">
      <c r="A910" s="10"/>
      <c r="B910" s="235" t="s">
        <v>216</v>
      </c>
      <c r="C910" s="102"/>
      <c r="D910" s="102"/>
      <c r="E910" s="102"/>
      <c r="F910" s="102"/>
      <c r="G910" s="397">
        <v>2545</v>
      </c>
      <c r="H910" s="397">
        <v>0</v>
      </c>
      <c r="I910" s="397">
        <v>0</v>
      </c>
      <c r="J910" s="426">
        <f t="shared" ref="J910:J923" si="12">SUBTOTAL(9,G910:I910)</f>
        <v>2545</v>
      </c>
      <c r="K910" s="102"/>
    </row>
    <row r="911" spans="1:11" ht="13.2">
      <c r="A911" s="10"/>
      <c r="B911" s="235" t="s">
        <v>222</v>
      </c>
      <c r="C911" s="102"/>
      <c r="D911" s="102"/>
      <c r="E911" s="102"/>
      <c r="F911" s="102"/>
      <c r="G911" s="397">
        <v>129</v>
      </c>
      <c r="H911" s="397">
        <v>0</v>
      </c>
      <c r="I911" s="397">
        <v>0</v>
      </c>
      <c r="J911" s="426">
        <f t="shared" si="12"/>
        <v>129</v>
      </c>
      <c r="K911" s="102"/>
    </row>
    <row r="912" spans="1:11" ht="13.2">
      <c r="A912" s="10"/>
      <c r="B912" s="7" t="s">
        <v>808</v>
      </c>
      <c r="C912" s="102"/>
      <c r="D912" s="102"/>
      <c r="E912" s="102"/>
      <c r="F912" s="102"/>
      <c r="G912" s="397" t="s">
        <v>444</v>
      </c>
      <c r="H912" s="397" t="s">
        <v>444</v>
      </c>
      <c r="I912" s="397" t="s">
        <v>444</v>
      </c>
      <c r="J912" s="426" t="s">
        <v>444</v>
      </c>
      <c r="K912" s="102"/>
    </row>
    <row r="913" spans="1:11" ht="13.2">
      <c r="A913" s="10"/>
      <c r="B913" s="235" t="s">
        <v>217</v>
      </c>
      <c r="C913" s="102"/>
      <c r="D913" s="102"/>
      <c r="E913" s="102"/>
      <c r="F913" s="102"/>
      <c r="G913" s="397">
        <v>87221</v>
      </c>
      <c r="H913" s="397">
        <v>0</v>
      </c>
      <c r="I913" s="397">
        <v>0</v>
      </c>
      <c r="J913" s="426">
        <f t="shared" si="12"/>
        <v>87221</v>
      </c>
      <c r="K913" s="102"/>
    </row>
    <row r="914" spans="1:11" ht="13.2">
      <c r="A914" s="10"/>
      <c r="B914" s="235" t="s">
        <v>218</v>
      </c>
      <c r="C914" s="102"/>
      <c r="D914" s="102"/>
      <c r="E914" s="102"/>
      <c r="F914" s="102"/>
      <c r="G914" s="397">
        <v>28673</v>
      </c>
      <c r="H914" s="397">
        <v>0</v>
      </c>
      <c r="I914" s="397">
        <v>0</v>
      </c>
      <c r="J914" s="426">
        <f t="shared" si="12"/>
        <v>28673</v>
      </c>
      <c r="K914" s="102"/>
    </row>
    <row r="915" spans="1:11" ht="13.2">
      <c r="A915" s="10"/>
      <c r="B915" s="235" t="s">
        <v>219</v>
      </c>
      <c r="C915" s="102"/>
      <c r="D915" s="102"/>
      <c r="E915" s="102"/>
      <c r="F915" s="102"/>
      <c r="G915" s="397">
        <v>7355</v>
      </c>
      <c r="H915" s="397">
        <v>0</v>
      </c>
      <c r="I915" s="397">
        <v>0</v>
      </c>
      <c r="J915" s="426">
        <f t="shared" si="12"/>
        <v>7355</v>
      </c>
      <c r="K915" s="102"/>
    </row>
    <row r="916" spans="1:11" ht="13.2">
      <c r="A916" s="10"/>
      <c r="B916" s="235" t="s">
        <v>220</v>
      </c>
      <c r="C916" s="102"/>
      <c r="D916" s="102"/>
      <c r="E916" s="102"/>
      <c r="F916" s="102"/>
      <c r="G916" s="397">
        <v>3170</v>
      </c>
      <c r="H916" s="397">
        <v>0</v>
      </c>
      <c r="I916" s="397">
        <v>0</v>
      </c>
      <c r="J916" s="426">
        <f t="shared" si="12"/>
        <v>3170</v>
      </c>
      <c r="K916" s="102"/>
    </row>
    <row r="917" spans="1:11" ht="13.2">
      <c r="A917" s="10"/>
      <c r="B917" s="235" t="s">
        <v>221</v>
      </c>
      <c r="C917" s="102"/>
      <c r="D917" s="102"/>
      <c r="E917" s="102"/>
      <c r="F917" s="102"/>
      <c r="G917" s="397">
        <v>0</v>
      </c>
      <c r="H917" s="397">
        <v>365</v>
      </c>
      <c r="I917" s="397">
        <v>0</v>
      </c>
      <c r="J917" s="426">
        <f t="shared" si="12"/>
        <v>365</v>
      </c>
      <c r="K917" s="102"/>
    </row>
    <row r="918" spans="1:11" ht="13.2">
      <c r="A918" s="10"/>
      <c r="B918" s="235" t="s">
        <v>223</v>
      </c>
      <c r="C918" s="102"/>
      <c r="D918" s="102"/>
      <c r="E918" s="102"/>
      <c r="F918" s="102"/>
      <c r="G918" s="397">
        <v>815</v>
      </c>
      <c r="H918" s="397">
        <v>0</v>
      </c>
      <c r="I918" s="397">
        <v>0</v>
      </c>
      <c r="J918" s="426">
        <f t="shared" si="12"/>
        <v>815</v>
      </c>
      <c r="K918" s="102"/>
    </row>
    <row r="919" spans="1:11" ht="13.2">
      <c r="A919" s="10"/>
      <c r="B919" s="235" t="s">
        <v>10</v>
      </c>
      <c r="C919" s="102"/>
      <c r="D919" s="102"/>
      <c r="E919" s="102"/>
      <c r="F919" s="102"/>
      <c r="G919" s="397">
        <v>365</v>
      </c>
      <c r="H919" s="397">
        <v>0</v>
      </c>
      <c r="I919" s="397">
        <v>0</v>
      </c>
      <c r="J919" s="426">
        <f t="shared" si="12"/>
        <v>365</v>
      </c>
      <c r="K919" s="102"/>
    </row>
    <row r="920" spans="1:11" ht="13.2">
      <c r="B920" s="7" t="s">
        <v>809</v>
      </c>
      <c r="C920" s="102"/>
      <c r="D920" s="102"/>
      <c r="E920" s="102"/>
      <c r="F920" s="102"/>
      <c r="G920" s="397" t="s">
        <v>444</v>
      </c>
      <c r="H920" s="397" t="s">
        <v>444</v>
      </c>
      <c r="I920" s="397" t="s">
        <v>444</v>
      </c>
      <c r="J920" s="426" t="s">
        <v>444</v>
      </c>
      <c r="K920" s="102"/>
    </row>
    <row r="921" spans="1:11" ht="13.2">
      <c r="B921" s="235" t="s">
        <v>224</v>
      </c>
      <c r="C921" s="102"/>
      <c r="D921" s="102"/>
      <c r="E921" s="102"/>
      <c r="F921" s="102"/>
      <c r="G921" s="397">
        <v>365</v>
      </c>
      <c r="H921" s="397">
        <v>10255</v>
      </c>
      <c r="I921" s="397">
        <v>3665</v>
      </c>
      <c r="J921" s="426">
        <f t="shared" si="12"/>
        <v>14285</v>
      </c>
      <c r="K921" s="102"/>
    </row>
    <row r="922" spans="1:11" ht="13.2">
      <c r="B922" s="235" t="s">
        <v>225</v>
      </c>
      <c r="C922" s="102"/>
      <c r="D922" s="102"/>
      <c r="E922" s="102"/>
      <c r="F922" s="102"/>
      <c r="G922" s="397">
        <v>365</v>
      </c>
      <c r="H922" s="397">
        <v>727</v>
      </c>
      <c r="I922" s="397">
        <v>0</v>
      </c>
      <c r="J922" s="426">
        <f t="shared" si="12"/>
        <v>1092</v>
      </c>
      <c r="K922" s="102"/>
    </row>
    <row r="923" spans="1:11" ht="13.8" thickBot="1">
      <c r="B923" s="233" t="s">
        <v>226</v>
      </c>
      <c r="C923" s="242"/>
      <c r="D923" s="242"/>
      <c r="E923" s="242"/>
      <c r="F923" s="242"/>
      <c r="G923" s="245">
        <v>0</v>
      </c>
      <c r="H923" s="245">
        <v>4548</v>
      </c>
      <c r="I923" s="245">
        <v>5580</v>
      </c>
      <c r="J923" s="427">
        <f t="shared" si="12"/>
        <v>10128</v>
      </c>
      <c r="K923" s="272"/>
    </row>
    <row r="924" spans="1:11" ht="13.8" thickBot="1">
      <c r="B924" s="13" t="s">
        <v>649</v>
      </c>
      <c r="C924" s="65"/>
      <c r="D924" s="65"/>
      <c r="E924" s="65"/>
      <c r="F924" s="65"/>
      <c r="G924" s="44">
        <f>SUBTOTAL(9,G909:G923)</f>
        <v>147087</v>
      </c>
      <c r="H924" s="44">
        <f>SUBTOTAL(9,H909:H923)</f>
        <v>15895</v>
      </c>
      <c r="I924" s="44">
        <f>SUBTOTAL(9,I909:I923)</f>
        <v>9245</v>
      </c>
      <c r="J924" s="44">
        <f>SUM(G924:I924)</f>
        <v>172227</v>
      </c>
      <c r="K924" s="102"/>
    </row>
    <row r="925" spans="1:11" ht="13.2">
      <c r="B925" s="39" t="s">
        <v>235</v>
      </c>
      <c r="C925" s="102"/>
      <c r="D925" s="102"/>
      <c r="E925" s="102"/>
      <c r="F925" s="102"/>
      <c r="G925" s="272"/>
      <c r="H925" s="272"/>
      <c r="I925" s="272"/>
      <c r="J925" s="102"/>
      <c r="K925" s="102"/>
    </row>
    <row r="926" spans="1:11" ht="13.2">
      <c r="B926" s="470" t="s">
        <v>572</v>
      </c>
      <c r="C926" s="272"/>
      <c r="D926" s="272"/>
      <c r="E926" s="272"/>
      <c r="F926" s="272"/>
      <c r="G926" s="272"/>
      <c r="H926" s="272"/>
      <c r="J926" s="102"/>
      <c r="K926" s="102"/>
    </row>
    <row r="927" spans="1:11" ht="13.2">
      <c r="B927" s="470" t="s">
        <v>573</v>
      </c>
      <c r="J927" s="102"/>
      <c r="K927" s="102"/>
    </row>
    <row r="928" spans="1:11" ht="13.2">
      <c r="B928" s="470" t="s">
        <v>227</v>
      </c>
      <c r="J928" s="102"/>
      <c r="K928" s="102"/>
    </row>
    <row r="929" spans="1:10" ht="13.8" thickBot="1">
      <c r="C929" s="102"/>
      <c r="D929" s="102"/>
      <c r="E929" s="102"/>
      <c r="F929" s="102"/>
      <c r="G929" s="102"/>
      <c r="H929" s="102"/>
      <c r="I929" s="102"/>
    </row>
    <row r="930" spans="1:10" ht="12.75" customHeight="1">
      <c r="A930" s="238" t="s">
        <v>106</v>
      </c>
      <c r="B930" s="8" t="s">
        <v>99</v>
      </c>
      <c r="C930" s="259"/>
      <c r="D930" s="259"/>
      <c r="E930" s="252"/>
      <c r="F930" s="454" t="s">
        <v>709</v>
      </c>
      <c r="G930" s="548" t="s">
        <v>1301</v>
      </c>
      <c r="H930" s="549"/>
      <c r="I930" s="372"/>
      <c r="J930" s="444"/>
    </row>
    <row r="931" spans="1:10" ht="12.75" customHeight="1">
      <c r="A931" s="238" t="s">
        <v>106</v>
      </c>
      <c r="B931" s="7" t="s">
        <v>711</v>
      </c>
      <c r="C931" s="102"/>
      <c r="D931" s="102"/>
      <c r="E931" s="253"/>
      <c r="F931" s="309">
        <v>1000</v>
      </c>
      <c r="G931" s="478" t="s">
        <v>1302</v>
      </c>
      <c r="H931" s="444"/>
      <c r="I931" s="374"/>
      <c r="J931" s="444"/>
    </row>
    <row r="932" spans="1:10" ht="12.75" customHeight="1">
      <c r="A932" s="238" t="s">
        <v>106</v>
      </c>
      <c r="B932" s="7" t="s">
        <v>820</v>
      </c>
      <c r="C932" s="102"/>
      <c r="D932" s="102"/>
      <c r="E932" s="253"/>
      <c r="F932" s="455" t="s">
        <v>710</v>
      </c>
      <c r="G932" s="422"/>
      <c r="H932" s="455" t="s">
        <v>1303</v>
      </c>
      <c r="I932" s="403"/>
    </row>
    <row r="933" spans="1:10" ht="13.5" customHeight="1" thickBot="1">
      <c r="A933" s="238" t="s">
        <v>106</v>
      </c>
      <c r="B933" s="233"/>
      <c r="C933" s="242"/>
      <c r="D933" s="242"/>
      <c r="E933" s="254"/>
      <c r="F933" s="242"/>
      <c r="G933" s="233"/>
      <c r="H933" s="242"/>
      <c r="I933" s="254"/>
    </row>
    <row r="934" spans="1:10" ht="12.75" customHeight="1">
      <c r="A934" s="238" t="s">
        <v>106</v>
      </c>
      <c r="B934" s="260" t="s">
        <v>1429</v>
      </c>
      <c r="C934" s="102"/>
      <c r="D934" s="102"/>
      <c r="E934" s="253"/>
      <c r="F934" s="102">
        <v>49781</v>
      </c>
      <c r="G934" s="260">
        <v>16021</v>
      </c>
      <c r="H934" s="259"/>
      <c r="I934" s="252"/>
    </row>
    <row r="935" spans="1:10" ht="13.5" customHeight="1" thickBot="1">
      <c r="A935" s="238" t="s">
        <v>106</v>
      </c>
      <c r="B935" s="233" t="s">
        <v>1430</v>
      </c>
      <c r="C935" s="242"/>
      <c r="D935" s="242"/>
      <c r="E935" s="254"/>
      <c r="F935" s="242">
        <v>17644</v>
      </c>
      <c r="G935" s="233" t="s">
        <v>1453</v>
      </c>
      <c r="H935" s="242"/>
      <c r="I935" s="254"/>
    </row>
    <row r="936" spans="1:10" ht="13.5" customHeight="1" thickBot="1">
      <c r="A936" s="238" t="s">
        <v>106</v>
      </c>
      <c r="B936" s="236" t="s">
        <v>1033</v>
      </c>
      <c r="C936" s="277"/>
      <c r="D936" s="277"/>
      <c r="E936" s="251"/>
      <c r="F936" s="281">
        <v>464</v>
      </c>
    </row>
    <row r="937" spans="1:10" ht="12.75" customHeight="1">
      <c r="A937" s="238" t="s">
        <v>106</v>
      </c>
      <c r="B937" s="55" t="s">
        <v>1163</v>
      </c>
      <c r="C937" s="102"/>
      <c r="D937" s="102"/>
      <c r="E937" s="102"/>
    </row>
    <row r="938" spans="1:10" ht="12.75" customHeight="1">
      <c r="A938" s="238" t="s">
        <v>106</v>
      </c>
      <c r="B938" s="55" t="s">
        <v>1168</v>
      </c>
      <c r="C938" s="102"/>
      <c r="D938" s="102"/>
      <c r="E938" s="102"/>
    </row>
    <row r="939" spans="1:10" ht="12.75" customHeight="1">
      <c r="A939" s="238" t="s">
        <v>106</v>
      </c>
      <c r="B939" s="55" t="s">
        <v>1169</v>
      </c>
      <c r="C939" s="102"/>
      <c r="D939" s="102"/>
      <c r="E939" s="102"/>
    </row>
    <row r="940" spans="1:10" ht="12.75" customHeight="1">
      <c r="A940" s="238" t="s">
        <v>106</v>
      </c>
      <c r="B940" s="39" t="s">
        <v>233</v>
      </c>
      <c r="C940" s="102"/>
      <c r="D940" s="102"/>
      <c r="E940" s="102"/>
    </row>
    <row r="941" spans="1:10" ht="13.2">
      <c r="H941" s="102"/>
      <c r="J941" s="298"/>
    </row>
    <row r="942" spans="1:10" ht="13.2">
      <c r="B942" s="40" t="s">
        <v>143</v>
      </c>
      <c r="H942" s="102"/>
      <c r="J942" s="298"/>
    </row>
    <row r="943" spans="1:10" ht="13.2">
      <c r="B943" s="10" t="s">
        <v>774</v>
      </c>
      <c r="H943" s="102"/>
      <c r="J943" s="298"/>
    </row>
    <row r="944" spans="1:10" ht="13.2">
      <c r="B944" s="10" t="s">
        <v>538</v>
      </c>
      <c r="H944" s="102"/>
      <c r="J944" s="298"/>
    </row>
    <row r="945" spans="1:11" ht="13.2">
      <c r="H945" s="102"/>
      <c r="J945" s="298"/>
    </row>
    <row r="946" spans="1:11" ht="13.8" thickBot="1">
      <c r="B946" s="3" t="s">
        <v>539</v>
      </c>
      <c r="H946" s="102"/>
      <c r="J946" s="298"/>
    </row>
    <row r="947" spans="1:11" ht="13.8" thickBot="1">
      <c r="B947" s="3" t="s">
        <v>540</v>
      </c>
      <c r="H947" s="102"/>
      <c r="J947" s="298" t="s">
        <v>375</v>
      </c>
      <c r="K947" s="479" t="s">
        <v>1447</v>
      </c>
    </row>
    <row r="948" spans="1:11" ht="13.8" thickBot="1">
      <c r="B948" s="3"/>
      <c r="H948" s="102"/>
      <c r="J948" s="298"/>
      <c r="K948" s="298"/>
    </row>
    <row r="949" spans="1:11" ht="13.8" thickBot="1">
      <c r="B949" s="3" t="s">
        <v>1365</v>
      </c>
      <c r="H949" s="102"/>
      <c r="J949" s="298" t="s">
        <v>766</v>
      </c>
      <c r="K949" s="480" t="s">
        <v>1448</v>
      </c>
    </row>
    <row r="950" spans="1:11" ht="13.2">
      <c r="B950" s="3" t="s">
        <v>228</v>
      </c>
      <c r="C950" s="3"/>
      <c r="D950" s="3"/>
      <c r="E950" s="3"/>
      <c r="H950" s="102"/>
      <c r="J950" s="298"/>
      <c r="K950" s="481"/>
    </row>
    <row r="951" spans="1:11" ht="13.2">
      <c r="B951" s="218"/>
      <c r="C951" s="348"/>
      <c r="D951" s="348"/>
      <c r="E951" s="348"/>
      <c r="H951" s="102"/>
      <c r="J951" s="298"/>
      <c r="K951" s="481"/>
    </row>
    <row r="952" spans="1:11" ht="12.75" customHeight="1">
      <c r="A952" s="238" t="s">
        <v>106</v>
      </c>
      <c r="B952" s="40" t="s">
        <v>442</v>
      </c>
      <c r="C952" s="3"/>
      <c r="D952" s="3"/>
      <c r="E952" s="3"/>
    </row>
    <row r="953" spans="1:11" ht="12.75" customHeight="1">
      <c r="A953" s="238" t="s">
        <v>106</v>
      </c>
      <c r="B953" s="3" t="s">
        <v>775</v>
      </c>
      <c r="C953" s="3"/>
      <c r="D953" s="3"/>
      <c r="E953" s="3"/>
    </row>
    <row r="954" spans="1:11" ht="13.5" customHeight="1" thickBot="1">
      <c r="A954" s="238" t="s">
        <v>106</v>
      </c>
      <c r="B954" s="3" t="s">
        <v>1369</v>
      </c>
      <c r="C954" s="3"/>
      <c r="D954" s="3"/>
      <c r="E954" s="3"/>
      <c r="I954" s="41"/>
    </row>
    <row r="955" spans="1:11" ht="13.5" customHeight="1" thickBot="1">
      <c r="A955" s="238" t="s">
        <v>106</v>
      </c>
      <c r="B955" s="3" t="s">
        <v>1370</v>
      </c>
      <c r="C955" s="3"/>
      <c r="D955" s="3"/>
      <c r="E955" s="3"/>
      <c r="J955" s="298" t="s">
        <v>766</v>
      </c>
      <c r="K955" s="480" t="s">
        <v>1449</v>
      </c>
    </row>
    <row r="956" spans="1:11" ht="12.75" customHeight="1">
      <c r="A956" s="238" t="s">
        <v>106</v>
      </c>
      <c r="B956" s="39" t="s">
        <v>1371</v>
      </c>
      <c r="C956" s="3"/>
      <c r="D956" s="3"/>
      <c r="E956" s="3"/>
      <c r="J956" s="298"/>
    </row>
    <row r="957" spans="1:11" ht="13.5" customHeight="1" thickBot="1">
      <c r="A957" s="238" t="s">
        <v>106</v>
      </c>
      <c r="B957" s="39" t="s">
        <v>1372</v>
      </c>
      <c r="C957" s="3"/>
      <c r="D957" s="3"/>
      <c r="E957" s="3"/>
      <c r="J957" s="298"/>
    </row>
    <row r="958" spans="1:11" ht="13.5" customHeight="1" thickBot="1">
      <c r="A958" s="238" t="s">
        <v>106</v>
      </c>
      <c r="B958" s="3" t="s">
        <v>374</v>
      </c>
      <c r="C958" s="3"/>
      <c r="D958" s="3"/>
      <c r="E958" s="3"/>
      <c r="J958" s="298" t="s">
        <v>375</v>
      </c>
      <c r="K958" s="479" t="s">
        <v>1447</v>
      </c>
    </row>
    <row r="959" spans="1:11" ht="13.2">
      <c r="J959" s="298"/>
      <c r="K959" s="457"/>
    </row>
    <row r="960" spans="1:11" ht="13.2">
      <c r="F960" s="218"/>
      <c r="G960" s="218"/>
      <c r="J960" s="298"/>
      <c r="K960" s="457"/>
    </row>
    <row r="961" spans="1:11" ht="13.2">
      <c r="B961" s="3"/>
      <c r="C961" s="3"/>
      <c r="D961" s="3"/>
      <c r="E961" s="3"/>
      <c r="J961" s="298"/>
      <c r="K961" s="457"/>
    </row>
    <row r="962" spans="1:11" ht="13.2">
      <c r="B962" s="40"/>
      <c r="C962" s="3"/>
      <c r="D962" s="3"/>
      <c r="H962" s="102"/>
    </row>
    <row r="963" spans="1:11" ht="17.399999999999999">
      <c r="B963" s="57" t="s">
        <v>1292</v>
      </c>
      <c r="C963" s="3"/>
      <c r="D963" s="3"/>
    </row>
    <row r="964" spans="1:11" ht="13.8" thickBot="1">
      <c r="B964" s="3"/>
      <c r="C964" s="3"/>
      <c r="D964" s="3"/>
      <c r="E964" s="3"/>
    </row>
    <row r="965" spans="1:11" s="50" customFormat="1" ht="93" thickBot="1">
      <c r="A965" s="280"/>
      <c r="B965" s="56" t="str">
        <f>"  Tabell 3 - 5A - Antall personer som mottar hjemmetjenester pr. 31.12.    1)"</f>
        <v xml:space="preserve">  Tabell 3 - 5A - Antall personer som mottar hjemmetjenester pr. 31.12.    1)</v>
      </c>
      <c r="C965" s="229"/>
      <c r="D965" s="229"/>
      <c r="E965" s="230"/>
      <c r="F965" s="482" t="s">
        <v>1170</v>
      </c>
      <c r="G965" s="482" t="s">
        <v>714</v>
      </c>
      <c r="H965" s="482" t="s">
        <v>715</v>
      </c>
      <c r="I965" s="482" t="s">
        <v>716</v>
      </c>
      <c r="J965" s="255" t="s">
        <v>893</v>
      </c>
    </row>
    <row r="966" spans="1:11" ht="13.2">
      <c r="B966" s="271" t="s">
        <v>355</v>
      </c>
      <c r="C966" s="300"/>
      <c r="D966" s="300"/>
      <c r="E966" s="300"/>
      <c r="F966" s="483">
        <v>197</v>
      </c>
      <c r="G966" s="484">
        <v>68</v>
      </c>
      <c r="H966" s="485">
        <v>56</v>
      </c>
      <c r="I966" s="486">
        <f t="shared" ref="I966:I971" si="13">SUM(F966:H966)</f>
        <v>321</v>
      </c>
      <c r="J966" s="487">
        <v>36</v>
      </c>
    </row>
    <row r="967" spans="1:11" ht="13.2">
      <c r="B967" s="271" t="s">
        <v>1080</v>
      </c>
      <c r="C967" s="300"/>
      <c r="D967" s="300"/>
      <c r="E967" s="300"/>
      <c r="F967" s="483">
        <v>131</v>
      </c>
      <c r="G967" s="484">
        <v>78</v>
      </c>
      <c r="H967" s="485">
        <v>85</v>
      </c>
      <c r="I967" s="486">
        <f t="shared" si="13"/>
        <v>294</v>
      </c>
      <c r="J967" s="487">
        <v>69</v>
      </c>
    </row>
    <row r="968" spans="1:11" ht="13.2">
      <c r="B968" s="271" t="s">
        <v>1261</v>
      </c>
      <c r="C968" s="297"/>
      <c r="D968" s="297"/>
      <c r="E968" s="297"/>
      <c r="F968" s="483">
        <v>96</v>
      </c>
      <c r="G968" s="484">
        <v>124</v>
      </c>
      <c r="H968" s="485">
        <v>95</v>
      </c>
      <c r="I968" s="486">
        <f t="shared" si="13"/>
        <v>315</v>
      </c>
      <c r="J968" s="487">
        <v>112</v>
      </c>
    </row>
    <row r="969" spans="1:11" ht="13.2">
      <c r="B969" s="271" t="s">
        <v>1081</v>
      </c>
      <c r="C969" s="297"/>
      <c r="D969" s="297"/>
      <c r="E969" s="297"/>
      <c r="F969" s="483">
        <v>40</v>
      </c>
      <c r="G969" s="484">
        <v>87</v>
      </c>
      <c r="H969" s="485">
        <v>84</v>
      </c>
      <c r="I969" s="486">
        <f t="shared" si="13"/>
        <v>211</v>
      </c>
      <c r="J969" s="487">
        <v>73</v>
      </c>
    </row>
    <row r="970" spans="1:11" ht="13.2">
      <c r="B970" s="271" t="s">
        <v>1082</v>
      </c>
      <c r="C970" s="297"/>
      <c r="D970" s="297"/>
      <c r="E970" s="297"/>
      <c r="F970" s="483">
        <v>40</v>
      </c>
      <c r="G970" s="484">
        <v>92</v>
      </c>
      <c r="H970" s="485">
        <v>74</v>
      </c>
      <c r="I970" s="486">
        <f t="shared" si="13"/>
        <v>206</v>
      </c>
      <c r="J970" s="487">
        <v>65</v>
      </c>
    </row>
    <row r="971" spans="1:11" ht="13.8" thickBot="1">
      <c r="B971" s="301" t="s">
        <v>1262</v>
      </c>
      <c r="C971" s="297"/>
      <c r="D971" s="297"/>
      <c r="E971" s="297"/>
      <c r="F971" s="488">
        <v>22</v>
      </c>
      <c r="G971" s="273">
        <v>54</v>
      </c>
      <c r="H971" s="489">
        <v>64</v>
      </c>
      <c r="I971" s="208">
        <f t="shared" si="13"/>
        <v>140</v>
      </c>
      <c r="J971" s="487">
        <v>50</v>
      </c>
    </row>
    <row r="972" spans="1:11" ht="13.8" thickBot="1">
      <c r="B972" s="236" t="s">
        <v>1263</v>
      </c>
      <c r="C972" s="277"/>
      <c r="D972" s="277"/>
      <c r="E972" s="277"/>
      <c r="F972" s="490">
        <f>SUM(F966:F971)</f>
        <v>526</v>
      </c>
      <c r="G972" s="490">
        <f>SUM(G966:G971)</f>
        <v>503</v>
      </c>
      <c r="H972" s="490">
        <f>SUM(H966:H971)</f>
        <v>458</v>
      </c>
      <c r="I972" s="490">
        <f>SUM(I966:I971)</f>
        <v>1487</v>
      </c>
      <c r="J972" s="44">
        <f>SUM(J966:J971)</f>
        <v>405</v>
      </c>
    </row>
    <row r="973" spans="1:11" ht="13.8" thickBot="1">
      <c r="B973" s="236" t="s">
        <v>1264</v>
      </c>
      <c r="C973" s="277"/>
      <c r="D973" s="277"/>
      <c r="E973" s="277"/>
      <c r="F973" s="490">
        <f>SUM(F969:F971)</f>
        <v>102</v>
      </c>
      <c r="G973" s="490">
        <f>SUM(G969:G971)</f>
        <v>233</v>
      </c>
      <c r="H973" s="490">
        <f>SUM(H969:H971)</f>
        <v>222</v>
      </c>
      <c r="I973" s="490">
        <f>SUM(I969:I971)</f>
        <v>557</v>
      </c>
      <c r="J973" s="44">
        <f>SUM(J969:J971)</f>
        <v>188</v>
      </c>
    </row>
    <row r="974" spans="1:11" s="218" customFormat="1" ht="13.2">
      <c r="A974" s="278"/>
      <c r="B974" s="39" t="s">
        <v>235</v>
      </c>
      <c r="C974" s="348"/>
      <c r="D974" s="348"/>
      <c r="E974" s="348"/>
    </row>
    <row r="975" spans="1:11" ht="13.2">
      <c r="B975" s="55" t="s">
        <v>633</v>
      </c>
      <c r="C975" s="102"/>
      <c r="D975" s="102"/>
      <c r="E975" s="102"/>
      <c r="F975" s="102"/>
      <c r="G975" s="102"/>
      <c r="H975" s="102"/>
    </row>
    <row r="976" spans="1:11" ht="13.2">
      <c r="B976" s="55" t="s">
        <v>1423</v>
      </c>
      <c r="C976" s="102"/>
      <c r="D976" s="102"/>
      <c r="E976" s="102"/>
      <c r="F976" s="102"/>
      <c r="G976" s="102"/>
      <c r="H976" s="102"/>
    </row>
    <row r="977" spans="1:11" ht="13.2">
      <c r="B977" s="55" t="s">
        <v>932</v>
      </c>
      <c r="C977" s="102"/>
      <c r="D977" s="102"/>
      <c r="E977" s="102"/>
      <c r="F977" s="102"/>
      <c r="G977" s="102"/>
      <c r="H977" s="102"/>
    </row>
    <row r="978" spans="1:11" ht="13.8" thickBot="1">
      <c r="B978" s="102"/>
      <c r="C978" s="102"/>
      <c r="D978" s="102"/>
      <c r="E978" s="102"/>
      <c r="F978" s="102"/>
      <c r="G978" s="102"/>
      <c r="I978" s="102"/>
    </row>
    <row r="979" spans="1:11" s="50" customFormat="1" ht="79.8" thickBot="1">
      <c r="A979" s="280"/>
      <c r="B979" s="56" t="s">
        <v>991</v>
      </c>
      <c r="C979" s="229"/>
      <c r="D979" s="229"/>
      <c r="E979" s="229"/>
      <c r="F979" s="229"/>
      <c r="G979" s="230"/>
      <c r="H979" s="482" t="str">
        <f>"Antall vedtakstimer hittil i år"</f>
        <v>Antall vedtakstimer hittil i år</v>
      </c>
      <c r="I979" s="314" t="str">
        <f>"Antall utførte  vedtakstimer hittil i år"</f>
        <v>Antall utførte  vedtakstimer hittil i år</v>
      </c>
      <c r="J979" s="255" t="s">
        <v>229</v>
      </c>
      <c r="K979" s="491"/>
    </row>
    <row r="980" spans="1:11" ht="13.2">
      <c r="B980" s="271" t="s">
        <v>767</v>
      </c>
      <c r="C980" s="300"/>
      <c r="D980" s="300"/>
      <c r="E980" s="300"/>
      <c r="F980" s="300"/>
      <c r="G980" s="300"/>
      <c r="H980" s="483">
        <v>306579</v>
      </c>
      <c r="I980" s="492">
        <v>222617</v>
      </c>
      <c r="J980" s="492">
        <v>16966</v>
      </c>
      <c r="K980" s="218"/>
    </row>
    <row r="981" spans="1:11" ht="13.2">
      <c r="B981" s="302" t="s">
        <v>634</v>
      </c>
      <c r="C981" s="300"/>
      <c r="D981" s="300"/>
      <c r="E981" s="300"/>
      <c r="F981" s="300"/>
      <c r="G981" s="300"/>
      <c r="H981" s="483">
        <v>69316</v>
      </c>
      <c r="I981" s="492">
        <v>80138</v>
      </c>
      <c r="J981" s="492">
        <v>16966</v>
      </c>
      <c r="K981" s="218"/>
    </row>
    <row r="982" spans="1:11" ht="13.2">
      <c r="B982" s="302" t="s">
        <v>635</v>
      </c>
      <c r="C982" s="300"/>
      <c r="D982" s="300"/>
      <c r="E982" s="300"/>
      <c r="F982" s="300"/>
      <c r="G982" s="300"/>
      <c r="H982" s="483">
        <v>199624</v>
      </c>
      <c r="I982" s="492">
        <v>125513</v>
      </c>
      <c r="J982" s="492">
        <v>0</v>
      </c>
      <c r="K982" s="218"/>
    </row>
    <row r="983" spans="1:11" ht="13.2">
      <c r="B983" s="303" t="s">
        <v>636</v>
      </c>
      <c r="C983" s="102"/>
      <c r="D983" s="102"/>
      <c r="E983" s="102"/>
      <c r="F983" s="102"/>
      <c r="G983" s="102"/>
      <c r="H983" s="392">
        <v>37639</v>
      </c>
      <c r="I983" s="493">
        <v>0</v>
      </c>
      <c r="J983" s="493">
        <v>0</v>
      </c>
      <c r="K983" s="218"/>
    </row>
    <row r="984" spans="1:11" ht="13.2">
      <c r="B984" s="304" t="s">
        <v>637</v>
      </c>
      <c r="C984" s="300"/>
      <c r="D984" s="300"/>
      <c r="E984" s="300"/>
      <c r="F984" s="300"/>
      <c r="G984" s="300"/>
      <c r="H984" s="483">
        <v>223004</v>
      </c>
      <c r="I984" s="492">
        <v>209980</v>
      </c>
      <c r="J984" s="492">
        <v>14474</v>
      </c>
      <c r="K984" s="218"/>
    </row>
    <row r="985" spans="1:11" ht="25.5" customHeight="1" thickBot="1">
      <c r="B985" s="992" t="s">
        <v>732</v>
      </c>
      <c r="C985" s="993"/>
      <c r="D985" s="993"/>
      <c r="E985" s="993"/>
      <c r="F985" s="993"/>
      <c r="G985" s="994"/>
      <c r="H985" s="392">
        <v>18420</v>
      </c>
      <c r="I985" s="493">
        <v>0</v>
      </c>
      <c r="J985" s="493">
        <v>0</v>
      </c>
      <c r="K985" s="218"/>
    </row>
    <row r="986" spans="1:11" ht="13.8" thickBot="1">
      <c r="B986" s="236" t="s">
        <v>1318</v>
      </c>
      <c r="C986" s="277"/>
      <c r="D986" s="277"/>
      <c r="E986" s="277"/>
      <c r="F986" s="277"/>
      <c r="G986" s="277"/>
      <c r="H986" s="44">
        <f>H980+H984</f>
        <v>529583</v>
      </c>
      <c r="I986" s="44">
        <f>I980+I984</f>
        <v>432597</v>
      </c>
      <c r="J986" s="44">
        <f>J980+J984</f>
        <v>31440</v>
      </c>
    </row>
    <row r="987" spans="1:11" s="218" customFormat="1" ht="13.2">
      <c r="A987" s="278"/>
      <c r="B987" s="39" t="s">
        <v>235</v>
      </c>
      <c r="C987" s="272"/>
      <c r="D987" s="272"/>
      <c r="E987" s="272"/>
      <c r="F987" s="272"/>
      <c r="G987" s="272"/>
      <c r="I987" s="272"/>
    </row>
    <row r="988" spans="1:11" ht="13.2">
      <c r="B988" s="55" t="s">
        <v>562</v>
      </c>
      <c r="C988" s="102"/>
      <c r="D988" s="102"/>
      <c r="E988" s="102"/>
      <c r="F988" s="102"/>
      <c r="G988" s="102"/>
      <c r="I988" s="102"/>
    </row>
    <row r="989" spans="1:11" ht="13.2">
      <c r="B989" s="55" t="s">
        <v>563</v>
      </c>
      <c r="C989" s="102"/>
      <c r="D989" s="102"/>
      <c r="E989" s="102"/>
      <c r="F989" s="102"/>
      <c r="G989" s="102"/>
      <c r="I989" s="102"/>
    </row>
    <row r="990" spans="1:11" ht="13.2">
      <c r="B990" s="55" t="s">
        <v>769</v>
      </c>
      <c r="C990" s="102"/>
      <c r="D990" s="102"/>
      <c r="E990" s="102"/>
      <c r="F990" s="102"/>
      <c r="G990" s="102"/>
      <c r="I990" s="102"/>
    </row>
    <row r="991" spans="1:11" ht="13.2">
      <c r="B991" s="55" t="s">
        <v>728</v>
      </c>
      <c r="C991" s="102"/>
      <c r="D991" s="102"/>
      <c r="E991" s="102"/>
      <c r="F991" s="102"/>
      <c r="G991" s="102"/>
      <c r="I991" s="102"/>
    </row>
    <row r="992" spans="1:11" ht="13.2">
      <c r="B992" s="55" t="s">
        <v>564</v>
      </c>
      <c r="C992" s="102"/>
      <c r="D992" s="102"/>
      <c r="E992" s="102"/>
      <c r="F992" s="102"/>
      <c r="G992" s="102"/>
      <c r="I992" s="102"/>
    </row>
    <row r="993" spans="1:11" ht="13.2">
      <c r="B993" s="55" t="s">
        <v>737</v>
      </c>
      <c r="C993" s="102"/>
      <c r="D993" s="102"/>
      <c r="E993" s="102"/>
      <c r="F993" s="102"/>
      <c r="G993" s="102"/>
      <c r="I993" s="102"/>
    </row>
    <row r="994" spans="1:11" ht="13.2">
      <c r="B994" s="55" t="s">
        <v>1405</v>
      </c>
      <c r="C994" s="102"/>
      <c r="D994" s="102"/>
      <c r="E994" s="102"/>
      <c r="F994" s="102"/>
      <c r="G994" s="102"/>
      <c r="I994" s="102"/>
    </row>
    <row r="995" spans="1:11" ht="13.2">
      <c r="B995" s="55" t="s">
        <v>574</v>
      </c>
      <c r="C995" s="102"/>
      <c r="D995" s="102"/>
      <c r="E995" s="102"/>
      <c r="F995" s="102"/>
      <c r="G995" s="102"/>
      <c r="I995" s="102"/>
    </row>
    <row r="996" spans="1:11" ht="13.2">
      <c r="B996" s="55" t="s">
        <v>638</v>
      </c>
      <c r="C996" s="102"/>
      <c r="D996" s="102"/>
      <c r="E996" s="102"/>
      <c r="F996" s="102"/>
      <c r="G996" s="102"/>
      <c r="I996" s="102"/>
    </row>
    <row r="997" spans="1:11" ht="13.8" thickBot="1">
      <c r="B997" s="55"/>
      <c r="C997" s="102"/>
      <c r="D997" s="102"/>
      <c r="E997" s="102"/>
      <c r="F997" s="102"/>
      <c r="G997" s="102"/>
      <c r="I997" s="102"/>
    </row>
    <row r="998" spans="1:11" ht="13.2">
      <c r="B998" s="34"/>
      <c r="C998" s="365"/>
      <c r="D998" s="365"/>
      <c r="E998" s="365"/>
      <c r="F998" s="365"/>
      <c r="G998" s="191"/>
      <c r="H998" s="191"/>
      <c r="I998" s="191"/>
      <c r="J998" s="191"/>
      <c r="K998" s="47"/>
    </row>
    <row r="999" spans="1:11" ht="13.2">
      <c r="B999" s="31" t="s">
        <v>100</v>
      </c>
      <c r="C999" s="43"/>
      <c r="D999" s="43"/>
      <c r="E999" s="43"/>
      <c r="F999" s="43"/>
      <c r="G999" s="494"/>
      <c r="H999" s="494"/>
      <c r="I999" s="494"/>
      <c r="J999" s="494"/>
      <c r="K999" s="62" t="s">
        <v>364</v>
      </c>
    </row>
    <row r="1000" spans="1:11" ht="13.2">
      <c r="A1000" s="10"/>
      <c r="B1000" s="31" t="s">
        <v>1128</v>
      </c>
      <c r="C1000" s="43"/>
      <c r="D1000" s="43"/>
      <c r="E1000" s="43"/>
      <c r="F1000" s="43"/>
      <c r="G1000" s="360" t="s">
        <v>1129</v>
      </c>
      <c r="H1000" s="360" t="s">
        <v>1130</v>
      </c>
      <c r="I1000" s="358" t="s">
        <v>1268</v>
      </c>
      <c r="J1000" s="494" t="s">
        <v>1267</v>
      </c>
      <c r="K1000" s="62" t="s">
        <v>751</v>
      </c>
    </row>
    <row r="1001" spans="1:11" ht="13.8" thickBot="1">
      <c r="A1001" s="10"/>
      <c r="B1001" s="31" t="str">
        <f>"  &lt; 67 år, 67-79 år, 80 år-89 år, ≥ 90 år , pr. 31.12."</f>
        <v xml:space="preserve">  &lt; 67 år, 67-79 år, 80 år-89 år, ≥ 90 år , pr. 31.12.</v>
      </c>
      <c r="C1001" s="43"/>
      <c r="D1001" s="43"/>
      <c r="E1001" s="43"/>
      <c r="F1001" s="43"/>
      <c r="G1001" s="494"/>
      <c r="H1001" s="494"/>
      <c r="I1001" s="494"/>
      <c r="J1001" s="495"/>
      <c r="K1001" s="63"/>
    </row>
    <row r="1002" spans="1:11" ht="13.8" thickBot="1">
      <c r="A1002" s="10"/>
      <c r="B1002" s="236" t="s">
        <v>752</v>
      </c>
      <c r="C1002" s="277"/>
      <c r="D1002" s="277"/>
      <c r="E1002" s="277"/>
      <c r="F1002" s="277"/>
      <c r="G1002" s="281">
        <v>42724</v>
      </c>
      <c r="H1002" s="281">
        <v>3572</v>
      </c>
      <c r="I1002" s="281">
        <v>1391</v>
      </c>
      <c r="J1002" s="281">
        <v>333</v>
      </c>
      <c r="K1002" s="44">
        <f>I1002+J1002</f>
        <v>1724</v>
      </c>
    </row>
    <row r="1003" spans="1:11" ht="13.8" thickBot="1">
      <c r="A1003" s="10"/>
      <c r="B1003" s="236" t="s">
        <v>753</v>
      </c>
      <c r="C1003" s="277"/>
      <c r="D1003" s="277"/>
      <c r="E1003" s="277"/>
      <c r="F1003" s="277"/>
      <c r="G1003" s="54">
        <f>(I966+I967)/G1002</f>
        <v>1.4394719595543488E-2</v>
      </c>
      <c r="H1003" s="766">
        <f>I968/H1002</f>
        <v>8.8185890257558797E-2</v>
      </c>
      <c r="I1003" s="766">
        <f>(I969+I970)/I1002</f>
        <v>0.29978432782171099</v>
      </c>
      <c r="J1003" s="64">
        <f>I971/J1002</f>
        <v>0.42042042042042044</v>
      </c>
      <c r="K1003" s="64">
        <f>I973/K1002</f>
        <v>0.32308584686774944</v>
      </c>
    </row>
    <row r="1004" spans="1:11" ht="13.2">
      <c r="A1004" s="10"/>
      <c r="B1004" s="55" t="s">
        <v>1406</v>
      </c>
      <c r="H1004" s="102"/>
    </row>
    <row r="1005" spans="1:11" ht="13.2">
      <c r="A1005" s="10"/>
      <c r="B1005" s="55" t="s">
        <v>103</v>
      </c>
      <c r="H1005" s="102"/>
    </row>
    <row r="1006" spans="1:11" ht="13.2">
      <c r="A1006" s="10"/>
      <c r="B1006" s="55" t="s">
        <v>23</v>
      </c>
      <c r="H1006" s="102"/>
    </row>
    <row r="1007" spans="1:11" ht="13.2">
      <c r="A1007" s="10"/>
      <c r="B1007" s="10" t="s">
        <v>214</v>
      </c>
      <c r="H1007" s="102"/>
    </row>
    <row r="1008" spans="1:11" ht="13.2">
      <c r="A1008" s="10"/>
      <c r="B1008" s="55" t="s">
        <v>723</v>
      </c>
      <c r="H1008" s="102"/>
    </row>
    <row r="1009" spans="1:10" ht="13.2">
      <c r="A1009" s="10"/>
      <c r="B1009" s="55" t="s">
        <v>575</v>
      </c>
      <c r="H1009" s="102"/>
    </row>
    <row r="1010" spans="1:10" ht="13.8" thickBot="1">
      <c r="A1010" s="10"/>
    </row>
    <row r="1011" spans="1:10" ht="27" thickBot="1">
      <c r="A1011" s="10"/>
      <c r="B1011" s="940" t="s">
        <v>639</v>
      </c>
      <c r="C1011" s="941"/>
      <c r="D1011" s="941"/>
      <c r="E1011" s="496"/>
      <c r="F1011" s="496"/>
      <c r="G1011" s="496"/>
      <c r="H1011" s="496"/>
      <c r="I1011" s="496"/>
      <c r="J1011" s="338" t="s">
        <v>77</v>
      </c>
    </row>
    <row r="1012" spans="1:10" ht="13.2">
      <c r="A1012" s="10"/>
      <c r="B1012" s="260" t="s">
        <v>80</v>
      </c>
      <c r="C1012" s="259"/>
      <c r="D1012" s="259"/>
      <c r="E1012" s="259"/>
      <c r="F1012" s="259"/>
      <c r="G1012" s="259"/>
      <c r="H1012" s="259"/>
      <c r="I1012" s="259"/>
      <c r="J1012" s="787">
        <v>49.2</v>
      </c>
    </row>
    <row r="1013" spans="1:10" ht="13.2">
      <c r="A1013" s="10"/>
      <c r="B1013" s="235" t="s">
        <v>81</v>
      </c>
      <c r="C1013" s="102"/>
      <c r="D1013" s="102"/>
      <c r="E1013" s="102"/>
      <c r="F1013" s="102"/>
      <c r="G1013" s="102"/>
      <c r="H1013" s="102"/>
      <c r="I1013" s="102"/>
      <c r="J1013" s="785">
        <v>11.7</v>
      </c>
    </row>
    <row r="1014" spans="1:10" ht="13.2">
      <c r="A1014" s="10"/>
      <c r="B1014" s="235" t="s">
        <v>82</v>
      </c>
      <c r="C1014" s="102"/>
      <c r="D1014" s="102"/>
      <c r="E1014" s="102"/>
      <c r="F1014" s="102"/>
      <c r="G1014" s="102"/>
      <c r="H1014" s="102"/>
      <c r="I1014" s="102"/>
      <c r="J1014" s="785">
        <v>9</v>
      </c>
    </row>
    <row r="1015" spans="1:10" ht="13.8" thickBot="1">
      <c r="A1015" s="10"/>
      <c r="B1015" s="233" t="s">
        <v>83</v>
      </c>
      <c r="C1015" s="242"/>
      <c r="D1015" s="242"/>
      <c r="E1015" s="242"/>
      <c r="F1015" s="242"/>
      <c r="G1015" s="242"/>
      <c r="H1015" s="242"/>
      <c r="I1015" s="242"/>
      <c r="J1015" s="789">
        <v>0.3</v>
      </c>
    </row>
    <row r="1016" spans="1:10" ht="13.2">
      <c r="A1016" s="10"/>
      <c r="B1016" s="39" t="s">
        <v>235</v>
      </c>
      <c r="C1016" s="102"/>
      <c r="D1016" s="102"/>
      <c r="E1016" s="102"/>
      <c r="F1016" s="102"/>
      <c r="G1016" s="102"/>
      <c r="H1016" s="102"/>
      <c r="I1016" s="102"/>
      <c r="J1016" s="472"/>
    </row>
    <row r="1017" spans="1:10" ht="13.2">
      <c r="A1017" s="10"/>
      <c r="B1017" s="39" t="s">
        <v>640</v>
      </c>
      <c r="C1017" s="102"/>
      <c r="D1017" s="102"/>
      <c r="E1017" s="102"/>
      <c r="F1017" s="102"/>
      <c r="G1017" s="102"/>
      <c r="H1017" s="102"/>
      <c r="I1017" s="102"/>
      <c r="J1017" s="472"/>
    </row>
    <row r="1018" spans="1:10" ht="13.2">
      <c r="A1018" s="10"/>
      <c r="B1018" s="55" t="s">
        <v>84</v>
      </c>
      <c r="H1018" s="102"/>
    </row>
    <row r="1019" spans="1:10" ht="13.2">
      <c r="A1019" s="10"/>
      <c r="B1019" s="55" t="s">
        <v>85</v>
      </c>
      <c r="H1019" s="102"/>
    </row>
    <row r="1020" spans="1:10" ht="13.2">
      <c r="A1020" s="10"/>
      <c r="B1020" s="55" t="s">
        <v>86</v>
      </c>
      <c r="H1020" s="102"/>
    </row>
    <row r="1021" spans="1:10" ht="13.2">
      <c r="A1021" s="10"/>
      <c r="H1021" s="102"/>
    </row>
    <row r="1022" spans="1:10" ht="13.2">
      <c r="A1022" s="10"/>
      <c r="H1022" s="102"/>
    </row>
    <row r="1023" spans="1:10" ht="13.2">
      <c r="A1023" s="10"/>
      <c r="B1023" s="55"/>
    </row>
    <row r="1024" spans="1:10" ht="12.75" customHeight="1">
      <c r="A1024" s="10"/>
      <c r="B1024" s="40" t="s">
        <v>95</v>
      </c>
      <c r="H1024" s="102"/>
    </row>
    <row r="1025" spans="1:12" ht="12.75" customHeight="1" thickBot="1">
      <c r="A1025" s="10"/>
      <c r="H1025" s="102"/>
    </row>
    <row r="1026" spans="1:12" ht="12.75" customHeight="1" thickBot="1">
      <c r="A1026" s="10"/>
      <c r="B1026" s="3" t="s">
        <v>1407</v>
      </c>
      <c r="C1026" s="3"/>
      <c r="D1026" s="3"/>
      <c r="E1026" s="3"/>
      <c r="I1026" s="41" t="s">
        <v>149</v>
      </c>
      <c r="J1026" s="497">
        <v>0.81</v>
      </c>
    </row>
    <row r="1027" spans="1:12" ht="12.75" customHeight="1" thickBot="1">
      <c r="A1027" s="10"/>
      <c r="B1027" s="3" t="s">
        <v>1364</v>
      </c>
      <c r="C1027" s="3"/>
      <c r="D1027" s="3"/>
      <c r="E1027" s="3"/>
      <c r="I1027" s="298" t="s">
        <v>766</v>
      </c>
      <c r="J1027" s="480" t="s">
        <v>1450</v>
      </c>
    </row>
    <row r="1028" spans="1:12" ht="12.75" customHeight="1" thickBot="1">
      <c r="A1028" s="10"/>
      <c r="B1028" s="3" t="s">
        <v>1408</v>
      </c>
      <c r="C1028" s="3"/>
      <c r="D1028" s="3"/>
      <c r="E1028" s="3"/>
      <c r="I1028" s="41" t="s">
        <v>149</v>
      </c>
      <c r="J1028" s="497">
        <v>0.8</v>
      </c>
    </row>
    <row r="1029" spans="1:12" ht="12.75" customHeight="1" thickBot="1">
      <c r="A1029" s="10"/>
      <c r="B1029" s="3" t="s">
        <v>1364</v>
      </c>
      <c r="C1029" s="3"/>
      <c r="D1029" s="3"/>
      <c r="E1029" s="3"/>
      <c r="I1029" s="298" t="s">
        <v>766</v>
      </c>
      <c r="J1029" s="480" t="s">
        <v>1451</v>
      </c>
    </row>
    <row r="1030" spans="1:12" ht="12.75" customHeight="1">
      <c r="A1030" s="10"/>
      <c r="B1030" s="55" t="s">
        <v>1409</v>
      </c>
      <c r="C1030" s="3"/>
      <c r="D1030" s="3"/>
      <c r="E1030" s="3"/>
    </row>
    <row r="1031" spans="1:12" ht="12.75" customHeight="1">
      <c r="A1031" s="10"/>
      <c r="B1031" s="55" t="s">
        <v>1410</v>
      </c>
      <c r="C1031" s="3"/>
      <c r="D1031" s="3"/>
      <c r="E1031" s="3"/>
      <c r="J1031" s="298"/>
    </row>
    <row r="1032" spans="1:12" ht="12.75" customHeight="1">
      <c r="A1032" s="10"/>
      <c r="B1032" s="3" t="s">
        <v>1411</v>
      </c>
      <c r="H1032" s="102"/>
      <c r="J1032" s="3"/>
      <c r="K1032" s="102"/>
    </row>
    <row r="1033" spans="1:12" ht="12.75" customHeight="1">
      <c r="A1033" s="10"/>
      <c r="B1033" s="218"/>
      <c r="C1033" s="218"/>
      <c r="D1033" s="218"/>
      <c r="E1033" s="218"/>
      <c r="F1033" s="218"/>
      <c r="G1033" s="218"/>
      <c r="H1033" s="272"/>
      <c r="I1033" s="218"/>
      <c r="J1033" s="348"/>
      <c r="K1033" s="272"/>
      <c r="L1033" s="218"/>
    </row>
    <row r="1034" spans="1:12" ht="12.75" customHeight="1">
      <c r="A1034" s="10"/>
      <c r="B1034" s="218"/>
      <c r="C1034" s="218"/>
      <c r="D1034" s="218"/>
      <c r="E1034" s="218"/>
      <c r="F1034" s="218"/>
      <c r="G1034" s="218"/>
      <c r="H1034" s="272"/>
      <c r="I1034" s="218"/>
      <c r="J1034" s="348"/>
      <c r="K1034" s="272"/>
      <c r="L1034" s="218"/>
    </row>
    <row r="1035" spans="1:12" ht="12.75" customHeight="1">
      <c r="A1035" s="10"/>
      <c r="H1035" s="102"/>
      <c r="J1035" s="3"/>
      <c r="K1035" s="102"/>
    </row>
    <row r="1036" spans="1:12" ht="12.75" customHeight="1" thickBot="1">
      <c r="A1036" s="10"/>
      <c r="B1036" s="40" t="s">
        <v>1327</v>
      </c>
      <c r="H1036" s="102"/>
      <c r="J1036" s="3"/>
      <c r="K1036" s="102"/>
    </row>
    <row r="1037" spans="1:12" ht="12.75" customHeight="1" thickBot="1">
      <c r="A1037" s="10"/>
      <c r="B1037" s="3" t="s">
        <v>1328</v>
      </c>
      <c r="H1037" s="102"/>
      <c r="I1037" s="10" t="s">
        <v>375</v>
      </c>
      <c r="J1037" s="498" t="s">
        <v>1452</v>
      </c>
      <c r="K1037" s="102"/>
    </row>
    <row r="1038" spans="1:12" ht="12.75" customHeight="1" thickBot="1">
      <c r="A1038" s="10"/>
      <c r="B1038" s="3" t="s">
        <v>144</v>
      </c>
      <c r="H1038" s="102"/>
      <c r="I1038" s="10" t="s">
        <v>375</v>
      </c>
      <c r="J1038" s="498"/>
      <c r="K1038" s="102"/>
    </row>
    <row r="1039" spans="1:12" ht="12.75" customHeight="1">
      <c r="A1039" s="10"/>
      <c r="B1039" s="3" t="s">
        <v>1329</v>
      </c>
      <c r="H1039" s="102"/>
      <c r="J1039" s="3"/>
      <c r="K1039" s="102"/>
    </row>
    <row r="1040" spans="1:12" ht="12.75" customHeight="1">
      <c r="A1040" s="10"/>
      <c r="C1040" s="218"/>
      <c r="D1040" s="218"/>
      <c r="E1040" s="218"/>
      <c r="F1040" s="218"/>
      <c r="G1040" s="218"/>
      <c r="H1040" s="102"/>
      <c r="J1040" s="3"/>
      <c r="K1040" s="102"/>
    </row>
    <row r="1041" spans="1:11" ht="12.75" customHeight="1">
      <c r="A1041" s="10"/>
      <c r="B1041" s="3"/>
      <c r="H1041" s="102"/>
      <c r="J1041" s="3"/>
      <c r="K1041" s="102"/>
    </row>
    <row r="1042" spans="1:11" ht="12.75" customHeight="1" thickBot="1">
      <c r="A1042" s="10"/>
      <c r="B1042" s="3"/>
      <c r="H1042" s="102"/>
      <c r="J1042" s="3"/>
      <c r="K1042" s="102"/>
    </row>
    <row r="1043" spans="1:11" ht="12.75" customHeight="1">
      <c r="A1043" s="10"/>
      <c r="B1043" s="8" t="s">
        <v>230</v>
      </c>
      <c r="C1043" s="371"/>
      <c r="D1043" s="371"/>
      <c r="E1043" s="371"/>
      <c r="F1043" s="371"/>
      <c r="G1043" s="37" t="s">
        <v>1432</v>
      </c>
      <c r="H1043" s="37" t="s">
        <v>1432</v>
      </c>
      <c r="J1043" s="3"/>
      <c r="K1043" s="102"/>
    </row>
    <row r="1044" spans="1:11" ht="12.75" customHeight="1">
      <c r="A1044" s="10"/>
      <c r="B1044" s="981" t="s">
        <v>685</v>
      </c>
      <c r="C1044" s="979"/>
      <c r="D1044" s="979"/>
      <c r="E1044" s="979"/>
      <c r="F1044" s="982"/>
      <c r="G1044" s="359" t="s">
        <v>656</v>
      </c>
      <c r="H1044" s="359" t="s">
        <v>231</v>
      </c>
      <c r="J1044" s="3"/>
      <c r="K1044" s="102"/>
    </row>
    <row r="1045" spans="1:11" ht="12.75" customHeight="1" thickBot="1">
      <c r="A1045" s="10"/>
      <c r="B1045" s="969"/>
      <c r="C1045" s="970"/>
      <c r="D1045" s="970"/>
      <c r="E1045" s="970"/>
      <c r="F1045" s="983"/>
      <c r="G1045" s="35"/>
      <c r="H1045" s="35" t="s">
        <v>232</v>
      </c>
      <c r="J1045" s="3"/>
      <c r="K1045" s="102"/>
    </row>
    <row r="1046" spans="1:11" ht="12.75" customHeight="1" thickBot="1">
      <c r="A1046" s="10"/>
      <c r="B1046" s="236" t="s">
        <v>789</v>
      </c>
      <c r="C1046" s="277"/>
      <c r="D1046" s="277"/>
      <c r="E1046" s="277"/>
      <c r="F1046" s="251"/>
      <c r="G1046" s="384">
        <v>0</v>
      </c>
      <c r="H1046" s="384">
        <v>0</v>
      </c>
      <c r="J1046" s="3"/>
      <c r="K1046" s="102"/>
    </row>
    <row r="1047" spans="1:11" ht="12.75" customHeight="1" thickBot="1">
      <c r="A1047" s="10"/>
      <c r="B1047" s="260" t="s">
        <v>234</v>
      </c>
      <c r="C1047" s="102"/>
      <c r="D1047" s="102"/>
      <c r="E1047" s="102"/>
      <c r="F1047" s="102"/>
      <c r="G1047" s="305">
        <f>SUM(G1048:G1050)</f>
        <v>246</v>
      </c>
      <c r="H1047" s="305">
        <f>SUM(H1048:H1050)</f>
        <v>135806</v>
      </c>
      <c r="J1047" s="3"/>
      <c r="K1047" s="102"/>
    </row>
    <row r="1048" spans="1:11" ht="12.75" customHeight="1">
      <c r="B1048" s="235" t="s">
        <v>791</v>
      </c>
      <c r="D1048" s="102"/>
      <c r="E1048" s="102"/>
      <c r="F1048" s="102"/>
      <c r="G1048" s="397">
        <v>213</v>
      </c>
      <c r="H1048" s="397">
        <v>88052</v>
      </c>
      <c r="J1048" s="3"/>
      <c r="K1048" s="102"/>
    </row>
    <row r="1049" spans="1:11" ht="12.75" customHeight="1">
      <c r="B1049" s="235" t="s">
        <v>792</v>
      </c>
      <c r="D1049" s="102"/>
      <c r="E1049" s="102"/>
      <c r="F1049" s="102"/>
      <c r="G1049" s="397">
        <v>10</v>
      </c>
      <c r="H1049" s="397">
        <v>12393</v>
      </c>
      <c r="J1049" s="3"/>
      <c r="K1049" s="102"/>
    </row>
    <row r="1050" spans="1:11" ht="12.75" customHeight="1" thickBot="1">
      <c r="B1050" s="233" t="s">
        <v>793</v>
      </c>
      <c r="C1050" s="242"/>
      <c r="D1050" s="242"/>
      <c r="E1050" s="242"/>
      <c r="F1050" s="242"/>
      <c r="G1050" s="245">
        <v>23</v>
      </c>
      <c r="H1050" s="245">
        <v>35361</v>
      </c>
      <c r="J1050" s="3"/>
      <c r="K1050" s="102"/>
    </row>
    <row r="1051" spans="1:11" ht="12.75" customHeight="1">
      <c r="B1051" s="39" t="s">
        <v>235</v>
      </c>
      <c r="C1051" s="272"/>
      <c r="D1051" s="272"/>
      <c r="E1051" s="272"/>
      <c r="F1051" s="272"/>
      <c r="G1051" s="272"/>
      <c r="H1051" s="272"/>
      <c r="J1051" s="3"/>
      <c r="K1051" s="102"/>
    </row>
    <row r="1052" spans="1:11" ht="12.75" customHeight="1">
      <c r="B1052" s="55" t="s">
        <v>565</v>
      </c>
      <c r="J1052" s="3"/>
      <c r="K1052" s="102"/>
    </row>
    <row r="1053" spans="1:11" ht="12.75" customHeight="1">
      <c r="B1053" s="55" t="s">
        <v>566</v>
      </c>
      <c r="J1053" s="3"/>
      <c r="K1053" s="102"/>
    </row>
    <row r="1054" spans="1:11" ht="12.75" customHeight="1">
      <c r="B1054" s="55" t="s">
        <v>794</v>
      </c>
      <c r="J1054" s="3"/>
      <c r="K1054" s="102"/>
    </row>
    <row r="1055" spans="1:11" ht="12.75" customHeight="1">
      <c r="B1055" s="3" t="s">
        <v>1329</v>
      </c>
      <c r="J1055" s="3"/>
      <c r="K1055" s="102"/>
    </row>
    <row r="1056" spans="1:11" ht="13.2">
      <c r="B1056" s="218"/>
      <c r="C1056" s="218"/>
      <c r="D1056" s="218"/>
      <c r="E1056" s="218"/>
      <c r="F1056" s="218"/>
      <c r="G1056" s="218"/>
      <c r="H1056" s="218"/>
      <c r="I1056" s="218"/>
    </row>
    <row r="1057" spans="1:12" ht="13.2">
      <c r="B1057" s="218"/>
      <c r="C1057" s="218"/>
      <c r="D1057" s="218"/>
      <c r="E1057" s="218"/>
      <c r="F1057" s="218"/>
      <c r="G1057" s="218"/>
      <c r="H1057" s="218"/>
      <c r="I1057" s="218"/>
    </row>
    <row r="1058" spans="1:12" ht="13.8" thickBot="1">
      <c r="B1058" s="102"/>
      <c r="C1058" s="102"/>
      <c r="D1058" s="102"/>
      <c r="E1058" s="102"/>
    </row>
    <row r="1059" spans="1:12" ht="12.75" customHeight="1">
      <c r="A1059" s="238" t="s">
        <v>106</v>
      </c>
      <c r="B1059" s="8" t="s">
        <v>795</v>
      </c>
      <c r="C1059" s="371"/>
      <c r="D1059" s="371"/>
      <c r="E1059" s="371"/>
      <c r="F1059" s="371"/>
      <c r="G1059" s="371"/>
      <c r="H1059" s="383"/>
    </row>
    <row r="1060" spans="1:12" ht="13.5" customHeight="1" thickBot="1">
      <c r="A1060" s="238" t="s">
        <v>106</v>
      </c>
      <c r="B1060" s="12" t="s">
        <v>982</v>
      </c>
      <c r="C1060" s="14"/>
      <c r="D1060" s="14"/>
      <c r="E1060" s="14"/>
      <c r="F1060" s="14"/>
      <c r="G1060" s="14"/>
      <c r="H1060" s="389" t="s">
        <v>373</v>
      </c>
    </row>
    <row r="1061" spans="1:12" ht="13.5" customHeight="1" thickBot="1">
      <c r="A1061" s="238" t="s">
        <v>106</v>
      </c>
      <c r="B1061" s="236" t="s">
        <v>1325</v>
      </c>
      <c r="C1061" s="277"/>
      <c r="D1061" s="277"/>
      <c r="E1061" s="277"/>
      <c r="F1061" s="277"/>
      <c r="G1061" s="277"/>
      <c r="H1061" s="281">
        <v>794</v>
      </c>
    </row>
    <row r="1062" spans="1:12" ht="12.75" customHeight="1">
      <c r="A1062" s="238" t="s">
        <v>106</v>
      </c>
      <c r="B1062" s="39" t="s">
        <v>235</v>
      </c>
      <c r="C1062" s="71"/>
      <c r="D1062" s="71"/>
      <c r="E1062" s="71"/>
      <c r="F1062" s="71"/>
      <c r="G1062" s="71"/>
      <c r="H1062" s="71"/>
      <c r="I1062" s="218"/>
      <c r="J1062" s="218"/>
      <c r="K1062" s="218"/>
      <c r="L1062" s="218"/>
    </row>
    <row r="1063" spans="1:12" ht="13.2">
      <c r="B1063" s="39"/>
      <c r="C1063" s="6"/>
      <c r="D1063" s="6"/>
      <c r="E1063" s="6"/>
      <c r="F1063" s="6"/>
      <c r="G1063" s="6"/>
      <c r="H1063" s="71"/>
    </row>
    <row r="1064" spans="1:12" ht="13.2">
      <c r="B1064" s="102"/>
      <c r="C1064" s="6"/>
      <c r="D1064" s="6"/>
      <c r="E1064" s="6"/>
      <c r="F1064" s="6"/>
      <c r="G1064" s="6"/>
      <c r="H1064" s="71"/>
    </row>
    <row r="1065" spans="1:12" ht="17.399999999999999">
      <c r="B1065" s="51" t="s">
        <v>1382</v>
      </c>
      <c r="C1065" s="102"/>
      <c r="D1065" s="102"/>
      <c r="E1065" s="102"/>
      <c r="L1065" s="102"/>
    </row>
    <row r="1066" spans="1:12" ht="13.8" thickBot="1">
      <c r="C1066" s="3"/>
      <c r="D1066" s="3"/>
      <c r="E1066" s="3"/>
      <c r="F1066" s="3"/>
      <c r="G1066" s="3"/>
      <c r="H1066" s="3"/>
    </row>
    <row r="1067" spans="1:12" ht="53.4" thickBot="1">
      <c r="B1067" s="499" t="str">
        <f>"  Tabell 3 - 9 - Beboere med vedtak om bolig til pleie- og omsorgsformål - etter kjønn og alder, pr. 31.12.    1)"</f>
        <v xml:space="preserve">  Tabell 3 - 9 - Beboere med vedtak om bolig til pleie- og omsorgsformål - etter kjønn og alder, pr. 31.12.    1)</v>
      </c>
      <c r="C1067" s="500" t="s">
        <v>25</v>
      </c>
      <c r="D1067" s="501" t="s">
        <v>26</v>
      </c>
      <c r="E1067" s="501" t="s">
        <v>27</v>
      </c>
      <c r="F1067" s="501" t="s">
        <v>28</v>
      </c>
      <c r="G1067" s="501" t="s">
        <v>29</v>
      </c>
      <c r="H1067" s="501" t="s">
        <v>30</v>
      </c>
      <c r="I1067" s="502" t="s">
        <v>650</v>
      </c>
      <c r="J1067" s="500" t="s">
        <v>651</v>
      </c>
      <c r="K1067" s="500" t="s">
        <v>894</v>
      </c>
    </row>
    <row r="1068" spans="1:12" ht="13.2">
      <c r="B1068" s="503" t="s">
        <v>377</v>
      </c>
      <c r="C1068" s="504" t="s">
        <v>444</v>
      </c>
      <c r="D1068" s="504" t="s">
        <v>444</v>
      </c>
      <c r="E1068" s="504" t="s">
        <v>444</v>
      </c>
      <c r="F1068" s="504" t="s">
        <v>444</v>
      </c>
      <c r="G1068" s="504" t="s">
        <v>444</v>
      </c>
      <c r="H1068" s="504" t="s">
        <v>444</v>
      </c>
      <c r="I1068" s="504" t="s">
        <v>444</v>
      </c>
      <c r="J1068" s="504" t="s">
        <v>444</v>
      </c>
      <c r="K1068" s="505" t="s">
        <v>444</v>
      </c>
    </row>
    <row r="1069" spans="1:12" ht="13.2">
      <c r="B1069" s="488" t="s">
        <v>462</v>
      </c>
      <c r="C1069" s="273">
        <v>0</v>
      </c>
      <c r="D1069" s="273">
        <v>0</v>
      </c>
      <c r="E1069" s="273">
        <v>1</v>
      </c>
      <c r="F1069" s="273">
        <v>1</v>
      </c>
      <c r="G1069" s="273">
        <v>2</v>
      </c>
      <c r="H1069" s="273">
        <v>3</v>
      </c>
      <c r="I1069" s="273">
        <v>4</v>
      </c>
      <c r="J1069" s="273">
        <v>0</v>
      </c>
      <c r="K1069" s="411">
        <f>SUM(C1069:J1069)</f>
        <v>11</v>
      </c>
    </row>
    <row r="1070" spans="1:12" ht="13.2">
      <c r="B1070" s="488" t="s">
        <v>443</v>
      </c>
      <c r="C1070" s="273">
        <v>0</v>
      </c>
      <c r="D1070" s="273">
        <v>5</v>
      </c>
      <c r="E1070" s="273">
        <v>6</v>
      </c>
      <c r="F1070" s="273">
        <v>0</v>
      </c>
      <c r="G1070" s="273">
        <v>0</v>
      </c>
      <c r="H1070" s="273">
        <v>0</v>
      </c>
      <c r="I1070" s="273">
        <v>0</v>
      </c>
      <c r="J1070" s="273">
        <v>0</v>
      </c>
      <c r="K1070" s="411">
        <f>SUM(C1070:J1070)</f>
        <v>11</v>
      </c>
    </row>
    <row r="1071" spans="1:12" ht="13.2">
      <c r="B1071" s="488" t="s">
        <v>1293</v>
      </c>
      <c r="C1071" s="273">
        <v>0</v>
      </c>
      <c r="D1071" s="273">
        <v>28</v>
      </c>
      <c r="E1071" s="273">
        <v>10</v>
      </c>
      <c r="F1071" s="273">
        <v>1</v>
      </c>
      <c r="G1071" s="273">
        <v>0</v>
      </c>
      <c r="H1071" s="273">
        <v>1</v>
      </c>
      <c r="I1071" s="273">
        <v>0</v>
      </c>
      <c r="J1071" s="273">
        <v>0</v>
      </c>
      <c r="K1071" s="411">
        <f>SUM(C1071:J1071)</f>
        <v>40</v>
      </c>
    </row>
    <row r="1072" spans="1:12" ht="13.8" thickBot="1">
      <c r="B1072" s="506" t="s">
        <v>463</v>
      </c>
      <c r="C1072" s="507">
        <v>0</v>
      </c>
      <c r="D1072" s="507">
        <v>11</v>
      </c>
      <c r="E1072" s="507">
        <v>8</v>
      </c>
      <c r="F1072" s="507">
        <v>0</v>
      </c>
      <c r="G1072" s="507">
        <v>0</v>
      </c>
      <c r="H1072" s="507">
        <v>0</v>
      </c>
      <c r="I1072" s="507">
        <v>0</v>
      </c>
      <c r="J1072" s="507">
        <v>0</v>
      </c>
      <c r="K1072" s="508">
        <f>SUM(C1072:J1072)</f>
        <v>19</v>
      </c>
    </row>
    <row r="1073" spans="1:11" s="3" customFormat="1" ht="13.8" thickBot="1">
      <c r="A1073" s="238"/>
      <c r="B1073" s="7" t="s">
        <v>896</v>
      </c>
      <c r="C1073" s="387">
        <f t="shared" ref="C1073:K1073" si="14">SUM(C1069:C1072)</f>
        <v>0</v>
      </c>
      <c r="D1073" s="353">
        <f t="shared" si="14"/>
        <v>44</v>
      </c>
      <c r="E1073" s="353">
        <f t="shared" si="14"/>
        <v>25</v>
      </c>
      <c r="F1073" s="353">
        <f t="shared" si="14"/>
        <v>2</v>
      </c>
      <c r="G1073" s="353">
        <f t="shared" si="14"/>
        <v>2</v>
      </c>
      <c r="H1073" s="353">
        <f t="shared" si="14"/>
        <v>4</v>
      </c>
      <c r="I1073" s="353">
        <f t="shared" si="14"/>
        <v>4</v>
      </c>
      <c r="J1073" s="353">
        <f t="shared" si="14"/>
        <v>0</v>
      </c>
      <c r="K1073" s="353">
        <f t="shared" si="14"/>
        <v>81</v>
      </c>
    </row>
    <row r="1074" spans="1:11" ht="13.2">
      <c r="B1074" s="503" t="s">
        <v>617</v>
      </c>
      <c r="C1074" s="504" t="s">
        <v>444</v>
      </c>
      <c r="D1074" s="504" t="s">
        <v>444</v>
      </c>
      <c r="E1074" s="504" t="s">
        <v>444</v>
      </c>
      <c r="F1074" s="504" t="s">
        <v>444</v>
      </c>
      <c r="G1074" s="504" t="s">
        <v>444</v>
      </c>
      <c r="H1074" s="504" t="s">
        <v>444</v>
      </c>
      <c r="I1074" s="504" t="s">
        <v>444</v>
      </c>
      <c r="J1074" s="504" t="s">
        <v>444</v>
      </c>
      <c r="K1074" s="505" t="s">
        <v>444</v>
      </c>
    </row>
    <row r="1075" spans="1:11" ht="13.2">
      <c r="B1075" s="488" t="s">
        <v>462</v>
      </c>
      <c r="C1075" s="273">
        <v>0</v>
      </c>
      <c r="D1075" s="273">
        <v>0</v>
      </c>
      <c r="E1075" s="273">
        <v>1</v>
      </c>
      <c r="F1075" s="273">
        <v>1</v>
      </c>
      <c r="G1075" s="273">
        <v>3</v>
      </c>
      <c r="H1075" s="273">
        <v>6</v>
      </c>
      <c r="I1075" s="273">
        <v>7</v>
      </c>
      <c r="J1075" s="273">
        <v>6</v>
      </c>
      <c r="K1075" s="411">
        <f>SUM(C1075:J1075)</f>
        <v>24</v>
      </c>
    </row>
    <row r="1076" spans="1:11" ht="13.2">
      <c r="B1076" s="488" t="s">
        <v>443</v>
      </c>
      <c r="C1076" s="273">
        <v>0</v>
      </c>
      <c r="D1076" s="273">
        <v>3</v>
      </c>
      <c r="E1076" s="273">
        <v>2</v>
      </c>
      <c r="F1076" s="273">
        <v>0</v>
      </c>
      <c r="G1076" s="273">
        <v>1</v>
      </c>
      <c r="H1076" s="273">
        <v>0</v>
      </c>
      <c r="I1076" s="273">
        <v>0</v>
      </c>
      <c r="J1076" s="273">
        <v>0</v>
      </c>
      <c r="K1076" s="411">
        <f>SUM(C1076:J1076)</f>
        <v>6</v>
      </c>
    </row>
    <row r="1077" spans="1:11" ht="13.2">
      <c r="B1077" s="488" t="s">
        <v>1293</v>
      </c>
      <c r="C1077" s="273">
        <v>0</v>
      </c>
      <c r="D1077" s="273">
        <v>16</v>
      </c>
      <c r="E1077" s="273">
        <v>5</v>
      </c>
      <c r="F1077" s="273">
        <v>0</v>
      </c>
      <c r="G1077" s="273">
        <v>0</v>
      </c>
      <c r="H1077" s="273">
        <v>0</v>
      </c>
      <c r="I1077" s="273">
        <v>0</v>
      </c>
      <c r="J1077" s="273">
        <v>0</v>
      </c>
      <c r="K1077" s="411">
        <f>SUM(C1077:J1077)</f>
        <v>21</v>
      </c>
    </row>
    <row r="1078" spans="1:11" ht="13.8" thickBot="1">
      <c r="B1078" s="506" t="s">
        <v>463</v>
      </c>
      <c r="C1078" s="507">
        <v>0</v>
      </c>
      <c r="D1078" s="507">
        <v>3</v>
      </c>
      <c r="E1078" s="507">
        <v>0</v>
      </c>
      <c r="F1078" s="507">
        <v>0</v>
      </c>
      <c r="G1078" s="507">
        <v>0</v>
      </c>
      <c r="H1078" s="507">
        <v>0</v>
      </c>
      <c r="I1078" s="507">
        <v>0</v>
      </c>
      <c r="J1078" s="507">
        <v>0</v>
      </c>
      <c r="K1078" s="508">
        <f>SUM(C1078:J1078)</f>
        <v>3</v>
      </c>
    </row>
    <row r="1079" spans="1:11" s="3" customFormat="1" ht="13.8" thickBot="1">
      <c r="A1079" s="238"/>
      <c r="B1079" s="12" t="s">
        <v>895</v>
      </c>
      <c r="C1079" s="369">
        <f t="shared" ref="C1079:K1079" si="15">SUM(C1075:C1078)</f>
        <v>0</v>
      </c>
      <c r="D1079" s="452">
        <f t="shared" si="15"/>
        <v>22</v>
      </c>
      <c r="E1079" s="452">
        <f t="shared" si="15"/>
        <v>8</v>
      </c>
      <c r="F1079" s="452">
        <f t="shared" si="15"/>
        <v>1</v>
      </c>
      <c r="G1079" s="452">
        <f t="shared" si="15"/>
        <v>4</v>
      </c>
      <c r="H1079" s="452">
        <f t="shared" si="15"/>
        <v>6</v>
      </c>
      <c r="I1079" s="452">
        <f t="shared" si="15"/>
        <v>7</v>
      </c>
      <c r="J1079" s="452">
        <f t="shared" si="15"/>
        <v>6</v>
      </c>
      <c r="K1079" s="452">
        <f t="shared" si="15"/>
        <v>54</v>
      </c>
    </row>
    <row r="1080" spans="1:11" s="3" customFormat="1" ht="13.8" thickBot="1">
      <c r="A1080" s="238"/>
      <c r="B1080" s="13" t="s">
        <v>24</v>
      </c>
      <c r="C1080" s="44">
        <f>C1073+C1079</f>
        <v>0</v>
      </c>
      <c r="D1080" s="44">
        <f t="shared" ref="D1080:K1080" si="16">D1073+D1079</f>
        <v>66</v>
      </c>
      <c r="E1080" s="44">
        <f t="shared" si="16"/>
        <v>33</v>
      </c>
      <c r="F1080" s="44">
        <f t="shared" si="16"/>
        <v>3</v>
      </c>
      <c r="G1080" s="44">
        <f t="shared" si="16"/>
        <v>6</v>
      </c>
      <c r="H1080" s="44">
        <f t="shared" si="16"/>
        <v>10</v>
      </c>
      <c r="I1080" s="44">
        <f t="shared" si="16"/>
        <v>11</v>
      </c>
      <c r="J1080" s="44">
        <f t="shared" si="16"/>
        <v>6</v>
      </c>
      <c r="K1080" s="44">
        <f t="shared" si="16"/>
        <v>135</v>
      </c>
    </row>
    <row r="1081" spans="1:11" s="3" customFormat="1" ht="27" thickBot="1">
      <c r="A1081" s="238"/>
      <c r="B1081" s="509" t="s">
        <v>163</v>
      </c>
      <c r="C1081" s="384" t="s">
        <v>444</v>
      </c>
      <c r="D1081" s="384" t="s">
        <v>444</v>
      </c>
      <c r="E1081" s="384">
        <v>0</v>
      </c>
      <c r="F1081" s="384">
        <v>0</v>
      </c>
      <c r="G1081" s="384">
        <v>1</v>
      </c>
      <c r="H1081" s="384">
        <v>2</v>
      </c>
      <c r="I1081" s="384">
        <v>2</v>
      </c>
      <c r="J1081" s="384">
        <v>0</v>
      </c>
      <c r="K1081" s="44">
        <f>SUBTOTAL(9,C1081:J1081)</f>
        <v>5</v>
      </c>
    </row>
    <row r="1082" spans="1:11" s="3" customFormat="1" ht="13.2">
      <c r="A1082" s="238"/>
      <c r="B1082" s="39" t="s">
        <v>235</v>
      </c>
      <c r="C1082" s="272"/>
      <c r="D1082" s="272"/>
      <c r="E1082" s="272"/>
      <c r="F1082" s="272"/>
      <c r="G1082" s="272"/>
      <c r="H1082" s="272"/>
      <c r="I1082" s="272"/>
      <c r="J1082" s="272"/>
      <c r="K1082" s="71"/>
    </row>
    <row r="1083" spans="1:11" s="294" customFormat="1" ht="13.2">
      <c r="A1083" s="306"/>
      <c r="B1083" s="55" t="s">
        <v>1352</v>
      </c>
      <c r="C1083" s="284"/>
      <c r="D1083" s="284"/>
      <c r="E1083" s="284"/>
      <c r="F1083" s="284"/>
      <c r="G1083" s="284"/>
      <c r="H1083" s="284"/>
      <c r="I1083" s="284"/>
      <c r="J1083" s="284"/>
    </row>
    <row r="1084" spans="1:11" s="294" customFormat="1" ht="13.2">
      <c r="A1084" s="306"/>
      <c r="B1084" s="55" t="s">
        <v>906</v>
      </c>
      <c r="C1084" s="284"/>
      <c r="D1084" s="284"/>
      <c r="E1084" s="284"/>
      <c r="F1084" s="284"/>
      <c r="G1084" s="284"/>
      <c r="H1084" s="284"/>
      <c r="I1084" s="284"/>
      <c r="J1084" s="284"/>
    </row>
    <row r="1085" spans="1:11" s="294" customFormat="1" ht="39" customHeight="1">
      <c r="A1085" s="306"/>
      <c r="B1085" s="980" t="s">
        <v>13</v>
      </c>
      <c r="C1085" s="980"/>
      <c r="D1085" s="980"/>
      <c r="E1085" s="980"/>
      <c r="F1085" s="980"/>
      <c r="G1085" s="980"/>
      <c r="H1085" s="980"/>
      <c r="I1085" s="980"/>
      <c r="J1085" s="980"/>
      <c r="K1085" s="980"/>
    </row>
    <row r="1086" spans="1:11" ht="13.2">
      <c r="B1086" s="979" t="s">
        <v>569</v>
      </c>
      <c r="C1086" s="979"/>
      <c r="D1086" s="979"/>
      <c r="E1086" s="979"/>
      <c r="F1086" s="979"/>
      <c r="G1086" s="979"/>
      <c r="H1086" s="979"/>
      <c r="I1086" s="979"/>
      <c r="J1086" s="979"/>
      <c r="K1086" s="979"/>
    </row>
    <row r="1087" spans="1:11" ht="13.2">
      <c r="B1087" s="6" t="s">
        <v>14</v>
      </c>
      <c r="C1087" s="102"/>
      <c r="D1087" s="102"/>
      <c r="E1087" s="102"/>
    </row>
    <row r="1088" spans="1:11" ht="12.75" customHeight="1" thickBot="1">
      <c r="A1088" s="238" t="s">
        <v>106</v>
      </c>
      <c r="C1088" s="102"/>
      <c r="D1088" s="102"/>
      <c r="E1088" s="102"/>
    </row>
    <row r="1089" spans="1:12" ht="12.75" customHeight="1">
      <c r="A1089" s="238" t="s">
        <v>106</v>
      </c>
      <c r="B1089" s="791" t="s">
        <v>1021</v>
      </c>
      <c r="C1089" s="792"/>
      <c r="D1089" s="793"/>
      <c r="E1089" s="795"/>
      <c r="J1089" s="102"/>
      <c r="L1089" s="218"/>
    </row>
    <row r="1090" spans="1:12" ht="38.25" customHeight="1" thickBot="1">
      <c r="A1090" s="238" t="s">
        <v>106</v>
      </c>
      <c r="B1090" s="969" t="s">
        <v>19</v>
      </c>
      <c r="C1090" s="970"/>
      <c r="D1090" s="971"/>
      <c r="E1090" s="779" t="s">
        <v>1432</v>
      </c>
      <c r="J1090" s="102"/>
      <c r="L1090" s="218"/>
    </row>
    <row r="1091" spans="1:12" ht="12.75" customHeight="1">
      <c r="A1091" s="238" t="s">
        <v>106</v>
      </c>
      <c r="B1091" s="234" t="s">
        <v>1028</v>
      </c>
      <c r="C1091" s="131"/>
      <c r="D1091" s="131"/>
      <c r="E1091" s="798">
        <v>0</v>
      </c>
      <c r="J1091" s="102"/>
      <c r="L1091" s="218"/>
    </row>
    <row r="1092" spans="1:12" ht="12.75" customHeight="1">
      <c r="A1092" s="238" t="s">
        <v>106</v>
      </c>
      <c r="B1092" s="235" t="s">
        <v>1029</v>
      </c>
      <c r="C1092" s="131"/>
      <c r="D1092" s="131"/>
      <c r="E1092" s="798">
        <v>10</v>
      </c>
      <c r="J1092" s="102"/>
      <c r="L1092" s="218"/>
    </row>
    <row r="1093" spans="1:12" ht="12.75" customHeight="1">
      <c r="A1093" s="238" t="s">
        <v>106</v>
      </c>
      <c r="B1093" s="234" t="s">
        <v>1030</v>
      </c>
      <c r="C1093" s="131"/>
      <c r="D1093" s="131"/>
      <c r="E1093" s="798">
        <v>3</v>
      </c>
      <c r="J1093" s="102"/>
      <c r="L1093" s="218"/>
    </row>
    <row r="1094" spans="1:12" ht="12.75" customHeight="1">
      <c r="A1094" s="238" t="s">
        <v>106</v>
      </c>
      <c r="B1094" s="234" t="s">
        <v>17</v>
      </c>
      <c r="C1094" s="131"/>
      <c r="D1094" s="131"/>
      <c r="E1094" s="798">
        <v>2</v>
      </c>
      <c r="J1094" s="102"/>
      <c r="L1094" s="218"/>
    </row>
    <row r="1095" spans="1:12" ht="12.75" customHeight="1">
      <c r="A1095" s="238" t="s">
        <v>106</v>
      </c>
      <c r="B1095" s="234" t="s">
        <v>1032</v>
      </c>
      <c r="C1095" s="131"/>
      <c r="D1095" s="131"/>
      <c r="E1095" s="798">
        <v>3</v>
      </c>
      <c r="J1095" s="102"/>
      <c r="L1095" s="218"/>
    </row>
    <row r="1096" spans="1:12" ht="12.75" customHeight="1">
      <c r="A1096" s="238" t="s">
        <v>106</v>
      </c>
      <c r="B1096" s="775" t="s">
        <v>1026</v>
      </c>
      <c r="C1096" s="166"/>
      <c r="D1096" s="166"/>
      <c r="E1096" s="826">
        <f>E1091+E1092-E1093-E1094-E1095</f>
        <v>2</v>
      </c>
      <c r="J1096" s="102"/>
      <c r="L1096" s="218"/>
    </row>
    <row r="1097" spans="1:12" ht="12.75" customHeight="1" thickBot="1">
      <c r="A1097" s="238" t="s">
        <v>106</v>
      </c>
      <c r="B1097" s="801" t="s">
        <v>34</v>
      </c>
      <c r="C1097" s="802"/>
      <c r="D1097" s="802"/>
      <c r="E1097" s="805">
        <f>E1093/(E1091+E1092-E1094)</f>
        <v>0.375</v>
      </c>
      <c r="J1097" s="102"/>
      <c r="L1097" s="218"/>
    </row>
    <row r="1098" spans="1:12" ht="12.75" customHeight="1">
      <c r="A1098" s="238" t="s">
        <v>106</v>
      </c>
      <c r="B1098" s="39" t="s">
        <v>235</v>
      </c>
      <c r="C1098" s="50"/>
      <c r="D1098" s="50"/>
      <c r="H1098" s="102"/>
      <c r="L1098" s="218"/>
    </row>
    <row r="1099" spans="1:12" ht="12.75" customHeight="1" thickBot="1">
      <c r="A1099" s="238" t="s">
        <v>106</v>
      </c>
      <c r="H1099" s="102"/>
      <c r="L1099" s="218"/>
    </row>
    <row r="1100" spans="1:12" ht="12.75" customHeight="1">
      <c r="A1100" s="238" t="s">
        <v>106</v>
      </c>
      <c r="B1100" s="791" t="s">
        <v>1022</v>
      </c>
      <c r="C1100" s="792"/>
      <c r="D1100" s="792"/>
      <c r="E1100" s="792"/>
      <c r="F1100" s="792"/>
      <c r="G1100" s="792"/>
      <c r="H1100" s="792"/>
      <c r="I1100" s="793"/>
      <c r="J1100" s="795"/>
      <c r="L1100" s="218"/>
    </row>
    <row r="1101" spans="1:12" ht="38.25" customHeight="1" thickBot="1">
      <c r="A1101" s="238" t="s">
        <v>106</v>
      </c>
      <c r="B1101" s="818" t="s">
        <v>20</v>
      </c>
      <c r="C1101" s="377"/>
      <c r="D1101" s="377"/>
      <c r="E1101" s="377"/>
      <c r="F1101" s="377"/>
      <c r="G1101" s="377"/>
      <c r="H1101" s="377"/>
      <c r="I1101" s="819"/>
      <c r="J1101" s="779" t="s">
        <v>1432</v>
      </c>
      <c r="L1101" s="218"/>
    </row>
    <row r="1102" spans="1:12" ht="12.75" customHeight="1">
      <c r="A1102" s="238" t="s">
        <v>106</v>
      </c>
      <c r="B1102" s="807" t="s">
        <v>21</v>
      </c>
      <c r="C1102" s="780"/>
      <c r="D1102" s="131"/>
      <c r="E1102" s="131"/>
      <c r="F1102" s="131"/>
      <c r="G1102" s="131"/>
      <c r="H1102" s="131"/>
      <c r="I1102" s="781"/>
      <c r="J1102" s="253">
        <v>2</v>
      </c>
      <c r="L1102" s="218"/>
    </row>
    <row r="1103" spans="1:12" ht="12.75" customHeight="1">
      <c r="A1103" s="238" t="s">
        <v>106</v>
      </c>
      <c r="B1103" s="807" t="s">
        <v>1020</v>
      </c>
      <c r="C1103" s="780"/>
      <c r="D1103" s="131"/>
      <c r="E1103" s="131"/>
      <c r="F1103" s="131"/>
      <c r="G1103" s="131"/>
      <c r="H1103" s="131"/>
      <c r="I1103" s="781"/>
      <c r="J1103" s="253">
        <v>1</v>
      </c>
      <c r="L1103" s="218"/>
    </row>
    <row r="1104" spans="1:12" ht="12.75" customHeight="1">
      <c r="A1104" s="238" t="s">
        <v>106</v>
      </c>
      <c r="B1104" s="807" t="s">
        <v>1018</v>
      </c>
      <c r="C1104" s="780"/>
      <c r="D1104" s="131"/>
      <c r="E1104" s="131"/>
      <c r="F1104" s="131"/>
      <c r="G1104" s="131"/>
      <c r="H1104" s="131"/>
      <c r="I1104" s="781"/>
      <c r="J1104" s="253">
        <v>0</v>
      </c>
      <c r="L1104" s="218"/>
    </row>
    <row r="1105" spans="1:12" ht="12.75" customHeight="1">
      <c r="A1105" s="238" t="s">
        <v>106</v>
      </c>
      <c r="B1105" s="808" t="s">
        <v>1017</v>
      </c>
      <c r="C1105" s="291"/>
      <c r="D1105" s="291"/>
      <c r="E1105" s="291"/>
      <c r="F1105" s="291"/>
      <c r="G1105" s="291"/>
      <c r="H1105" s="291"/>
      <c r="I1105" s="292"/>
      <c r="J1105" s="253">
        <v>0</v>
      </c>
      <c r="L1105" s="218"/>
    </row>
    <row r="1106" spans="1:12" ht="12.75" customHeight="1">
      <c r="A1106" s="238" t="s">
        <v>106</v>
      </c>
      <c r="B1106" s="810" t="s">
        <v>39</v>
      </c>
      <c r="C1106" s="210"/>
      <c r="D1106" s="215"/>
      <c r="E1106" s="127"/>
      <c r="F1106" s="127"/>
      <c r="G1106" s="127"/>
      <c r="H1106" s="127"/>
      <c r="I1106" s="216"/>
      <c r="J1106" s="811">
        <f>J1103+J1105</f>
        <v>1</v>
      </c>
      <c r="L1106" s="218"/>
    </row>
    <row r="1107" spans="1:12" ht="12.75" customHeight="1">
      <c r="A1107" s="238" t="s">
        <v>106</v>
      </c>
      <c r="B1107" s="796" t="s">
        <v>22</v>
      </c>
      <c r="C1107" s="287"/>
      <c r="D1107" s="287"/>
      <c r="E1107" s="287"/>
      <c r="F1107" s="287"/>
      <c r="G1107" s="287"/>
      <c r="H1107" s="287"/>
      <c r="I1107" s="288"/>
      <c r="J1107" s="664">
        <v>1</v>
      </c>
      <c r="L1107" s="218"/>
    </row>
    <row r="1108" spans="1:12" ht="12.75" customHeight="1" thickBot="1">
      <c r="A1108" s="238" t="s">
        <v>106</v>
      </c>
      <c r="B1108" s="812" t="s">
        <v>1019</v>
      </c>
      <c r="C1108" s="813"/>
      <c r="D1108" s="813"/>
      <c r="E1108" s="813"/>
      <c r="F1108" s="813"/>
      <c r="G1108" s="813"/>
      <c r="H1108" s="813"/>
      <c r="I1108" s="814"/>
      <c r="J1108" s="254">
        <v>0</v>
      </c>
      <c r="L1108" s="218"/>
    </row>
    <row r="1109" spans="1:12" ht="12.75" customHeight="1">
      <c r="A1109" s="238" t="s">
        <v>106</v>
      </c>
      <c r="B1109" s="39" t="s">
        <v>235</v>
      </c>
      <c r="C1109" s="131"/>
      <c r="D1109" s="131"/>
      <c r="E1109" s="131"/>
      <c r="F1109" s="131"/>
      <c r="G1109" s="131"/>
      <c r="H1109" s="131"/>
      <c r="I1109" s="131"/>
      <c r="J1109" s="102"/>
      <c r="L1109" s="218"/>
    </row>
    <row r="1110" spans="1:12" ht="12.75" customHeight="1">
      <c r="A1110" s="238" t="s">
        <v>106</v>
      </c>
      <c r="B1110" s="49" t="s">
        <v>1012</v>
      </c>
      <c r="C1110" s="294"/>
      <c r="D1110" s="294"/>
      <c r="H1110" s="102"/>
      <c r="L1110" s="218"/>
    </row>
    <row r="1111" spans="1:12" ht="12.75" customHeight="1">
      <c r="A1111" s="238" t="s">
        <v>106</v>
      </c>
      <c r="B1111" s="49" t="s">
        <v>1013</v>
      </c>
      <c r="C1111" s="294"/>
      <c r="D1111" s="294"/>
      <c r="H1111" s="102"/>
    </row>
    <row r="1112" spans="1:12" ht="12.75" customHeight="1">
      <c r="A1112" s="238" t="s">
        <v>106</v>
      </c>
      <c r="B1112" s="49" t="s">
        <v>1014</v>
      </c>
      <c r="C1112" s="294"/>
      <c r="D1112" s="294"/>
      <c r="H1112" s="102"/>
    </row>
    <row r="1113" spans="1:12" ht="12.75" customHeight="1">
      <c r="A1113" s="238" t="s">
        <v>106</v>
      </c>
      <c r="B1113" s="49" t="s">
        <v>1015</v>
      </c>
      <c r="C1113" s="294"/>
      <c r="D1113" s="294"/>
      <c r="H1113" s="102"/>
    </row>
    <row r="1114" spans="1:12" ht="12.75" customHeight="1">
      <c r="A1114" s="238" t="s">
        <v>106</v>
      </c>
      <c r="B1114" s="49" t="s">
        <v>1016</v>
      </c>
      <c r="C1114" s="294"/>
      <c r="D1114" s="294"/>
      <c r="H1114" s="102"/>
    </row>
    <row r="1115" spans="1:12" ht="12.75" customHeight="1">
      <c r="A1115" s="238" t="s">
        <v>106</v>
      </c>
      <c r="B1115" s="49"/>
      <c r="C1115" s="294"/>
      <c r="D1115" s="294"/>
      <c r="H1115" s="102"/>
    </row>
    <row r="1116" spans="1:12" ht="13.5" customHeight="1" thickBot="1">
      <c r="A1116" s="238" t="s">
        <v>106</v>
      </c>
    </row>
    <row r="1117" spans="1:12" ht="12.75" customHeight="1">
      <c r="A1117" s="238" t="s">
        <v>106</v>
      </c>
      <c r="B1117" s="8" t="s">
        <v>101</v>
      </c>
      <c r="C1117" s="371"/>
      <c r="D1117" s="371"/>
      <c r="E1117" s="383"/>
      <c r="F1117" s="555" t="s">
        <v>461</v>
      </c>
    </row>
    <row r="1118" spans="1:12" ht="10.5" customHeight="1">
      <c r="A1118" s="238" t="s">
        <v>106</v>
      </c>
      <c r="B1118" s="7" t="s">
        <v>610</v>
      </c>
      <c r="C1118" s="6"/>
      <c r="D1118" s="6"/>
      <c r="E1118" s="359" t="s">
        <v>1432</v>
      </c>
      <c r="F1118" s="380" t="s">
        <v>1003</v>
      </c>
    </row>
    <row r="1119" spans="1:12" ht="10.5" customHeight="1">
      <c r="A1119" s="238" t="s">
        <v>106</v>
      </c>
      <c r="B1119" s="7" t="s">
        <v>707</v>
      </c>
      <c r="C1119" s="6"/>
      <c r="D1119" s="6"/>
      <c r="E1119" s="359" t="s">
        <v>1113</v>
      </c>
      <c r="F1119" s="380" t="s">
        <v>1294</v>
      </c>
    </row>
    <row r="1120" spans="1:12" ht="10.5" customHeight="1" thickBot="1">
      <c r="A1120" s="238" t="s">
        <v>106</v>
      </c>
      <c r="B1120" s="12" t="s">
        <v>983</v>
      </c>
      <c r="C1120" s="14"/>
      <c r="D1120" s="14"/>
      <c r="E1120" s="35"/>
      <c r="F1120" s="382" t="s">
        <v>239</v>
      </c>
    </row>
    <row r="1121" spans="1:7" ht="14.4" customHeight="1">
      <c r="A1121" s="238" t="s">
        <v>106</v>
      </c>
      <c r="B1121" s="235" t="s">
        <v>1295</v>
      </c>
      <c r="C1121" s="102"/>
      <c r="E1121" s="276">
        <v>81</v>
      </c>
      <c r="F1121" s="253">
        <v>77</v>
      </c>
    </row>
    <row r="1122" spans="1:7" ht="12.75" customHeight="1">
      <c r="A1122" s="238" t="s">
        <v>106</v>
      </c>
      <c r="B1122" s="235" t="s">
        <v>1083</v>
      </c>
      <c r="C1122" s="102"/>
      <c r="E1122" s="276">
        <v>145</v>
      </c>
      <c r="F1122" s="253">
        <v>131</v>
      </c>
    </row>
    <row r="1123" spans="1:7" ht="13.5" customHeight="1" thickBot="1">
      <c r="A1123" s="238" t="s">
        <v>106</v>
      </c>
      <c r="B1123" s="235" t="s">
        <v>1138</v>
      </c>
      <c r="C1123" s="102"/>
      <c r="E1123" s="276">
        <v>27</v>
      </c>
      <c r="F1123" s="253">
        <v>26</v>
      </c>
    </row>
    <row r="1124" spans="1:7" ht="14.4" customHeight="1" thickBot="1">
      <c r="A1124" s="238" t="s">
        <v>106</v>
      </c>
      <c r="B1124" s="236" t="s">
        <v>658</v>
      </c>
      <c r="C1124" s="277"/>
      <c r="D1124" s="277"/>
      <c r="E1124" s="305">
        <f>SUM(E1121:E1123)</f>
        <v>253</v>
      </c>
      <c r="F1124" s="430">
        <f>SUM(F1121:F1123)</f>
        <v>234</v>
      </c>
    </row>
    <row r="1125" spans="1:7" ht="14.4" customHeight="1">
      <c r="A1125" s="238" t="s">
        <v>106</v>
      </c>
      <c r="B1125" s="39" t="s">
        <v>94</v>
      </c>
      <c r="C1125" s="102"/>
      <c r="D1125" s="102"/>
    </row>
    <row r="1126" spans="1:7" ht="12.75" customHeight="1">
      <c r="A1126" s="238" t="s">
        <v>106</v>
      </c>
      <c r="B1126" s="39" t="s">
        <v>899</v>
      </c>
    </row>
    <row r="1127" spans="1:7" ht="12.75" customHeight="1">
      <c r="A1127" s="238" t="s">
        <v>106</v>
      </c>
      <c r="B1127" s="55" t="s">
        <v>357</v>
      </c>
    </row>
    <row r="1128" spans="1:7" ht="13.5" customHeight="1" thickBot="1">
      <c r="A1128" s="238" t="s">
        <v>106</v>
      </c>
      <c r="B1128" s="39"/>
    </row>
    <row r="1129" spans="1:7" ht="12.75" customHeight="1">
      <c r="A1129" s="238" t="s">
        <v>106</v>
      </c>
      <c r="B1129" s="8" t="s">
        <v>102</v>
      </c>
      <c r="C1129" s="371"/>
      <c r="D1129" s="371"/>
      <c r="E1129" s="371"/>
      <c r="F1129" s="371"/>
      <c r="G1129" s="383" t="s">
        <v>708</v>
      </c>
    </row>
    <row r="1130" spans="1:7" ht="13.5" customHeight="1" thickBot="1">
      <c r="A1130" s="238" t="s">
        <v>106</v>
      </c>
      <c r="B1130" s="12" t="s">
        <v>984</v>
      </c>
      <c r="C1130" s="14"/>
      <c r="D1130" s="14"/>
      <c r="E1130" s="14"/>
      <c r="F1130" s="14"/>
      <c r="G1130" s="389" t="s">
        <v>656</v>
      </c>
    </row>
    <row r="1131" spans="1:7" ht="12.75" customHeight="1">
      <c r="A1131" s="238" t="s">
        <v>106</v>
      </c>
      <c r="B1131" s="235" t="s">
        <v>771</v>
      </c>
      <c r="G1131" s="276">
        <v>14</v>
      </c>
    </row>
    <row r="1132" spans="1:7" ht="12.75" customHeight="1">
      <c r="A1132" s="238" t="s">
        <v>106</v>
      </c>
      <c r="B1132" s="235" t="s">
        <v>772</v>
      </c>
      <c r="G1132" s="276">
        <v>54</v>
      </c>
    </row>
    <row r="1133" spans="1:7" ht="12.75" customHeight="1">
      <c r="A1133" s="238" t="s">
        <v>106</v>
      </c>
      <c r="B1133" s="235" t="s">
        <v>1330</v>
      </c>
      <c r="G1133" s="276">
        <v>114</v>
      </c>
    </row>
    <row r="1134" spans="1:7" ht="12.75" customHeight="1">
      <c r="A1134" s="238" t="s">
        <v>106</v>
      </c>
      <c r="B1134" s="235" t="s">
        <v>1331</v>
      </c>
      <c r="G1134" s="276">
        <v>44</v>
      </c>
    </row>
    <row r="1135" spans="1:7" ht="13.5" customHeight="1" thickBot="1">
      <c r="A1135" s="238" t="s">
        <v>106</v>
      </c>
      <c r="B1135" s="235" t="s">
        <v>712</v>
      </c>
      <c r="G1135" s="276">
        <v>27</v>
      </c>
    </row>
    <row r="1136" spans="1:7" ht="13.5" customHeight="1" thickBot="1">
      <c r="A1136" s="238" t="s">
        <v>106</v>
      </c>
      <c r="B1136" s="13" t="s">
        <v>713</v>
      </c>
      <c r="C1136" s="277"/>
      <c r="D1136" s="277"/>
      <c r="E1136" s="277"/>
      <c r="F1136" s="277"/>
      <c r="G1136" s="305">
        <f>SUM(G1131:G1135)</f>
        <v>253</v>
      </c>
    </row>
    <row r="1137" spans="1:9" ht="12.75" customHeight="1">
      <c r="A1137" s="238" t="s">
        <v>106</v>
      </c>
      <c r="B1137" s="55" t="s">
        <v>1258</v>
      </c>
      <c r="D1137" s="102"/>
      <c r="G1137" s="298"/>
      <c r="H1137" s="299" t="s">
        <v>1199</v>
      </c>
      <c r="I1137" s="510" t="str">
        <f>IF((E1124-G1136)=0,"","NB! avvik fra tabell 3-10")</f>
        <v/>
      </c>
    </row>
    <row r="1138" spans="1:9" ht="12.75" customHeight="1">
      <c r="A1138" s="238" t="s">
        <v>106</v>
      </c>
      <c r="B1138" s="55" t="s">
        <v>356</v>
      </c>
    </row>
    <row r="1139" spans="1:9" ht="12.75" customHeight="1">
      <c r="A1139" s="238" t="s">
        <v>106</v>
      </c>
      <c r="B1139" s="40" t="s">
        <v>892</v>
      </c>
    </row>
    <row r="1140" spans="1:9" ht="13.5" customHeight="1" thickBot="1">
      <c r="A1140" s="238" t="s">
        <v>106</v>
      </c>
    </row>
    <row r="1141" spans="1:9" s="50" customFormat="1" ht="27.75" customHeight="1" thickBot="1">
      <c r="A1141" s="280" t="s">
        <v>106</v>
      </c>
      <c r="B1141" s="972" t="s">
        <v>985</v>
      </c>
      <c r="C1141" s="973"/>
      <c r="D1141" s="973"/>
      <c r="E1141" s="973"/>
      <c r="F1141" s="974"/>
      <c r="G1141" s="314" t="s">
        <v>1008</v>
      </c>
    </row>
    <row r="1142" spans="1:9" ht="12.75" customHeight="1">
      <c r="A1142" s="238" t="s">
        <v>106</v>
      </c>
      <c r="B1142" s="511" t="s">
        <v>1332</v>
      </c>
      <c r="G1142" s="397">
        <v>108</v>
      </c>
    </row>
    <row r="1143" spans="1:9" ht="12.75" customHeight="1">
      <c r="A1143" s="238" t="s">
        <v>106</v>
      </c>
      <c r="B1143" s="511" t="s">
        <v>1333</v>
      </c>
      <c r="G1143" s="397" t="s">
        <v>363</v>
      </c>
    </row>
    <row r="1144" spans="1:9" ht="12.75" customHeight="1">
      <c r="A1144" s="238" t="s">
        <v>106</v>
      </c>
      <c r="B1144" s="511" t="s">
        <v>1337</v>
      </c>
      <c r="G1144" s="397">
        <v>32</v>
      </c>
    </row>
    <row r="1145" spans="1:9" ht="12.75" customHeight="1">
      <c r="A1145" s="238" t="s">
        <v>106</v>
      </c>
      <c r="B1145" s="511" t="s">
        <v>1334</v>
      </c>
      <c r="G1145" s="397">
        <v>8</v>
      </c>
    </row>
    <row r="1146" spans="1:9" ht="12.75" customHeight="1">
      <c r="A1146" s="238" t="s">
        <v>106</v>
      </c>
      <c r="B1146" s="511" t="s">
        <v>1335</v>
      </c>
      <c r="G1146" s="397">
        <v>22</v>
      </c>
    </row>
    <row r="1147" spans="1:9" ht="13.5" customHeight="1" thickBot="1">
      <c r="A1147" s="238" t="s">
        <v>106</v>
      </c>
      <c r="B1147" s="511" t="s">
        <v>1336</v>
      </c>
      <c r="G1147" s="397">
        <v>46</v>
      </c>
    </row>
    <row r="1148" spans="1:9" ht="13.5" customHeight="1" thickBot="1">
      <c r="A1148" s="238" t="s">
        <v>106</v>
      </c>
      <c r="B1148" s="13" t="s">
        <v>652</v>
      </c>
      <c r="C1148" s="277"/>
      <c r="D1148" s="277"/>
      <c r="E1148" s="277"/>
      <c r="F1148" s="277"/>
      <c r="G1148" s="305">
        <f>SUM(G1144:G1147)</f>
        <v>108</v>
      </c>
    </row>
    <row r="1149" spans="1:9" ht="12.75" customHeight="1">
      <c r="A1149" s="238" t="s">
        <v>106</v>
      </c>
      <c r="B1149" s="55" t="s">
        <v>1338</v>
      </c>
    </row>
    <row r="1150" spans="1:9" ht="12.75" customHeight="1">
      <c r="A1150" s="238" t="s">
        <v>106</v>
      </c>
    </row>
    <row r="1151" spans="1:9" ht="12.75" customHeight="1">
      <c r="A1151" s="238" t="s">
        <v>106</v>
      </c>
      <c r="D1151" s="462" t="s">
        <v>135</v>
      </c>
      <c r="E1151" s="364" t="str">
        <f>IF(G1142=G1148,"","Sum alle herav skal stemme med tallet i 1. rad")</f>
        <v/>
      </c>
    </row>
    <row r="1152" spans="1:9" ht="12.75" customHeight="1">
      <c r="A1152" s="238" t="s">
        <v>106</v>
      </c>
      <c r="D1152" s="462"/>
    </row>
    <row r="1153" spans="1:10" ht="12.75" customHeight="1">
      <c r="A1153" s="238" t="s">
        <v>106</v>
      </c>
      <c r="B1153" s="3"/>
      <c r="C1153" s="3"/>
      <c r="D1153" s="3"/>
      <c r="E1153" s="3"/>
      <c r="F1153" s="3"/>
      <c r="J1153" s="102"/>
    </row>
    <row r="1154" spans="1:10" ht="18.75" customHeight="1">
      <c r="A1154" s="238" t="s">
        <v>106</v>
      </c>
      <c r="B1154" s="57" t="s">
        <v>1339</v>
      </c>
      <c r="C1154" s="3"/>
      <c r="D1154" s="3"/>
      <c r="E1154" s="3"/>
      <c r="F1154" s="3"/>
      <c r="J1154" s="102"/>
    </row>
    <row r="1155" spans="1:10" ht="12.75" customHeight="1">
      <c r="A1155" s="238" t="s">
        <v>106</v>
      </c>
    </row>
    <row r="1156" spans="1:10" ht="12.75" customHeight="1">
      <c r="A1156" s="238" t="s">
        <v>106</v>
      </c>
    </row>
    <row r="1157" spans="1:10" ht="12.75" customHeight="1">
      <c r="A1157" s="238" t="s">
        <v>106</v>
      </c>
    </row>
    <row r="1158" spans="1:10" ht="12.75" customHeight="1">
      <c r="A1158" s="238" t="s">
        <v>106</v>
      </c>
    </row>
    <row r="1159" spans="1:10" ht="13.5" customHeight="1" thickBot="1">
      <c r="A1159" s="238" t="s">
        <v>106</v>
      </c>
    </row>
    <row r="1160" spans="1:10" ht="12.75" customHeight="1">
      <c r="A1160" s="238" t="s">
        <v>106</v>
      </c>
      <c r="B1160" s="8" t="s">
        <v>624</v>
      </c>
      <c r="C1160" s="371"/>
      <c r="D1160" s="37" t="s">
        <v>1432</v>
      </c>
      <c r="E1160" s="402" t="s">
        <v>1432</v>
      </c>
      <c r="F1160" s="402" t="s">
        <v>373</v>
      </c>
    </row>
    <row r="1161" spans="1:10" ht="12.75" customHeight="1">
      <c r="A1161" s="238" t="s">
        <v>106</v>
      </c>
      <c r="B1161" s="7" t="s">
        <v>701</v>
      </c>
      <c r="C1161" s="6"/>
      <c r="D1161" s="359" t="s">
        <v>656</v>
      </c>
      <c r="E1161" s="403" t="s">
        <v>465</v>
      </c>
      <c r="F1161" s="403" t="s">
        <v>702</v>
      </c>
    </row>
    <row r="1162" spans="1:10" ht="12.75" customHeight="1">
      <c r="A1162" s="238" t="s">
        <v>106</v>
      </c>
      <c r="B1162" s="7" t="s">
        <v>692</v>
      </c>
      <c r="C1162" s="6"/>
      <c r="D1162" s="359"/>
      <c r="E1162" s="403" t="s">
        <v>996</v>
      </c>
      <c r="F1162" s="403" t="s">
        <v>466</v>
      </c>
    </row>
    <row r="1163" spans="1:10" ht="13.5" customHeight="1" thickBot="1">
      <c r="A1163" s="238" t="s">
        <v>106</v>
      </c>
      <c r="B1163" s="12"/>
      <c r="C1163" s="14"/>
      <c r="D1163" s="35"/>
      <c r="E1163" s="408" t="s">
        <v>986</v>
      </c>
      <c r="F1163" s="408" t="s">
        <v>986</v>
      </c>
    </row>
    <row r="1164" spans="1:10" ht="12.75" customHeight="1">
      <c r="A1164" s="238" t="s">
        <v>106</v>
      </c>
      <c r="B1164" s="235" t="s">
        <v>703</v>
      </c>
      <c r="C1164" s="102"/>
      <c r="D1164" s="276">
        <v>10</v>
      </c>
      <c r="E1164" s="253">
        <v>7.7</v>
      </c>
      <c r="F1164" s="253">
        <v>9.4</v>
      </c>
    </row>
    <row r="1165" spans="1:10" ht="13.5" customHeight="1" thickBot="1">
      <c r="A1165" s="238" t="s">
        <v>106</v>
      </c>
      <c r="B1165" s="233" t="s">
        <v>704</v>
      </c>
      <c r="C1165" s="242"/>
      <c r="D1165" s="247">
        <v>97</v>
      </c>
      <c r="E1165" s="254">
        <v>9.5</v>
      </c>
      <c r="F1165" s="382" t="s">
        <v>363</v>
      </c>
    </row>
    <row r="1166" spans="1:10" ht="12.75" customHeight="1">
      <c r="A1166" s="238" t="s">
        <v>106</v>
      </c>
      <c r="B1166" s="55" t="s">
        <v>705</v>
      </c>
      <c r="C1166" s="102"/>
      <c r="D1166" s="102"/>
      <c r="E1166" s="102"/>
    </row>
    <row r="1167" spans="1:10" ht="12.75" customHeight="1">
      <c r="A1167" s="238" t="s">
        <v>106</v>
      </c>
      <c r="B1167" s="55" t="s">
        <v>1132</v>
      </c>
    </row>
    <row r="1168" spans="1:10" ht="13.5" customHeight="1" thickBot="1">
      <c r="A1168" s="238" t="s">
        <v>106</v>
      </c>
    </row>
    <row r="1169" spans="1:8" ht="4.2" customHeight="1">
      <c r="A1169" s="238" t="s">
        <v>106</v>
      </c>
      <c r="B1169" s="8"/>
      <c r="C1169" s="371"/>
      <c r="D1169" s="371"/>
      <c r="E1169" s="371"/>
      <c r="F1169" s="371"/>
      <c r="G1169" s="383"/>
      <c r="H1169" s="383"/>
    </row>
    <row r="1170" spans="1:8" ht="10.5" customHeight="1">
      <c r="A1170" s="238" t="s">
        <v>106</v>
      </c>
      <c r="B1170" s="7" t="s">
        <v>526</v>
      </c>
      <c r="C1170" s="455"/>
      <c r="D1170" s="455"/>
      <c r="E1170" s="455"/>
      <c r="F1170" s="455"/>
      <c r="G1170" s="359" t="s">
        <v>1432</v>
      </c>
      <c r="H1170" s="359" t="s">
        <v>1158</v>
      </c>
    </row>
    <row r="1171" spans="1:8" ht="10.5" customHeight="1">
      <c r="A1171" s="238" t="s">
        <v>106</v>
      </c>
      <c r="B1171" s="7" t="s">
        <v>1133</v>
      </c>
      <c r="C1171" s="455"/>
      <c r="D1171" s="455"/>
      <c r="E1171" s="455"/>
      <c r="F1171" s="455"/>
      <c r="G1171" s="359" t="s">
        <v>1134</v>
      </c>
      <c r="H1171" s="359" t="s">
        <v>1159</v>
      </c>
    </row>
    <row r="1172" spans="1:8" ht="10.5" customHeight="1">
      <c r="A1172" s="238" t="s">
        <v>106</v>
      </c>
      <c r="B1172" s="7"/>
      <c r="C1172" s="455"/>
      <c r="D1172" s="455"/>
      <c r="E1172" s="455"/>
      <c r="F1172" s="455"/>
      <c r="G1172" s="359" t="s">
        <v>1106</v>
      </c>
      <c r="H1172" s="359" t="s">
        <v>1160</v>
      </c>
    </row>
    <row r="1173" spans="1:8" ht="10.5" customHeight="1">
      <c r="A1173" s="238" t="s">
        <v>106</v>
      </c>
      <c r="B1173" s="7" t="s">
        <v>1184</v>
      </c>
      <c r="C1173" s="455"/>
      <c r="D1173" s="455"/>
      <c r="E1173" s="455"/>
      <c r="F1173" s="455"/>
      <c r="G1173" s="359" t="s">
        <v>464</v>
      </c>
      <c r="H1173" s="359" t="s">
        <v>616</v>
      </c>
    </row>
    <row r="1174" spans="1:8" ht="12.75" customHeight="1" thickBot="1">
      <c r="A1174" s="238" t="s">
        <v>106</v>
      </c>
      <c r="B1174" s="12"/>
      <c r="C1174" s="14"/>
      <c r="D1174" s="14"/>
      <c r="E1174" s="14"/>
      <c r="F1174" s="14"/>
      <c r="G1174" s="389"/>
      <c r="H1174" s="389"/>
    </row>
    <row r="1175" spans="1:8" ht="12.75" customHeight="1">
      <c r="A1175" s="238" t="s">
        <v>106</v>
      </c>
      <c r="B1175" s="512" t="s">
        <v>1135</v>
      </c>
      <c r="C1175" s="102"/>
      <c r="D1175" s="102"/>
      <c r="E1175" s="102"/>
      <c r="F1175" s="102"/>
      <c r="G1175" s="513" t="s">
        <v>1004</v>
      </c>
      <c r="H1175" s="514" t="s">
        <v>1004</v>
      </c>
    </row>
    <row r="1176" spans="1:8" ht="12.75" customHeight="1">
      <c r="A1176" s="238" t="s">
        <v>106</v>
      </c>
      <c r="B1176" s="10" t="s">
        <v>448</v>
      </c>
      <c r="C1176" s="515" t="s">
        <v>1477</v>
      </c>
      <c r="D1176" s="102"/>
      <c r="E1176" s="102"/>
      <c r="F1176" s="102"/>
      <c r="G1176" s="276">
        <v>74</v>
      </c>
      <c r="H1176" s="516" t="s">
        <v>1478</v>
      </c>
    </row>
    <row r="1177" spans="1:8" ht="12.75" customHeight="1">
      <c r="A1177" s="238" t="s">
        <v>106</v>
      </c>
      <c r="B1177" s="235" t="s">
        <v>1428</v>
      </c>
      <c r="C1177" s="102" t="s">
        <v>1479</v>
      </c>
      <c r="D1177" s="102"/>
      <c r="E1177" s="102"/>
      <c r="F1177" s="102"/>
      <c r="G1177" s="276">
        <v>480</v>
      </c>
      <c r="H1177" s="516" t="s">
        <v>1478</v>
      </c>
    </row>
    <row r="1178" spans="1:8" ht="12.75" customHeight="1">
      <c r="A1178" s="238" t="s">
        <v>106</v>
      </c>
      <c r="B1178" s="235" t="s">
        <v>1296</v>
      </c>
      <c r="C1178" s="102" t="s">
        <v>1480</v>
      </c>
      <c r="D1178" s="102"/>
      <c r="E1178" s="102"/>
      <c r="F1178" s="102"/>
      <c r="G1178" s="276">
        <v>320</v>
      </c>
      <c r="H1178" s="516" t="s">
        <v>1478</v>
      </c>
    </row>
    <row r="1179" spans="1:8" ht="12.75" customHeight="1">
      <c r="A1179" s="238" t="s">
        <v>106</v>
      </c>
      <c r="B1179" s="235" t="s">
        <v>1397</v>
      </c>
      <c r="C1179" s="102"/>
      <c r="D1179" s="102"/>
      <c r="E1179" s="102"/>
      <c r="F1179" s="102"/>
      <c r="G1179" s="276">
        <v>0</v>
      </c>
      <c r="H1179" s="516">
        <v>0</v>
      </c>
    </row>
    <row r="1180" spans="1:8" ht="12.75" customHeight="1">
      <c r="A1180" s="238" t="s">
        <v>106</v>
      </c>
      <c r="B1180" s="235" t="s">
        <v>1398</v>
      </c>
      <c r="C1180" s="102"/>
      <c r="D1180" s="102"/>
      <c r="E1180" s="102"/>
      <c r="F1180" s="102"/>
      <c r="G1180" s="276">
        <v>0</v>
      </c>
      <c r="H1180" s="516">
        <v>0</v>
      </c>
    </row>
    <row r="1181" spans="1:8" ht="13.5" customHeight="1" thickBot="1">
      <c r="A1181" s="238" t="s">
        <v>106</v>
      </c>
      <c r="B1181" s="235" t="s">
        <v>1399</v>
      </c>
      <c r="C1181" s="102"/>
      <c r="D1181" s="102"/>
      <c r="E1181" s="102"/>
      <c r="F1181" s="102"/>
      <c r="G1181" s="276">
        <v>0</v>
      </c>
      <c r="H1181" s="517">
        <v>0</v>
      </c>
    </row>
    <row r="1182" spans="1:8" ht="13.5" customHeight="1" thickBot="1">
      <c r="A1182" s="238" t="s">
        <v>106</v>
      </c>
      <c r="B1182" s="236" t="s">
        <v>1136</v>
      </c>
      <c r="C1182" s="277"/>
      <c r="D1182" s="277"/>
      <c r="E1182" s="277"/>
      <c r="F1182" s="277"/>
      <c r="G1182" s="305">
        <f>SUM(G1176:G1181)</f>
        <v>874</v>
      </c>
    </row>
    <row r="1183" spans="1:8" ht="12.75" customHeight="1">
      <c r="A1183" s="238" t="s">
        <v>106</v>
      </c>
      <c r="B1183" s="55" t="s">
        <v>1137</v>
      </c>
    </row>
    <row r="1184" spans="1:8" ht="12.75" customHeight="1">
      <c r="A1184" s="238" t="s">
        <v>106</v>
      </c>
      <c r="B1184" s="55" t="s">
        <v>615</v>
      </c>
    </row>
    <row r="1185" spans="1:11" ht="13.5" customHeight="1" thickBot="1">
      <c r="A1185" s="238" t="s">
        <v>106</v>
      </c>
      <c r="F1185" s="41"/>
      <c r="G1185" s="3"/>
      <c r="H1185" s="3"/>
      <c r="I1185" s="3"/>
      <c r="J1185" s="3"/>
    </row>
    <row r="1186" spans="1:11" ht="51.75" customHeight="1" thickBot="1">
      <c r="A1186" s="238" t="s">
        <v>106</v>
      </c>
      <c r="B1186" s="231" t="s">
        <v>154</v>
      </c>
      <c r="C1186" s="66"/>
      <c r="D1186" s="67"/>
      <c r="E1186" s="518" t="s">
        <v>369</v>
      </c>
      <c r="F1186" s="519" t="s">
        <v>370</v>
      </c>
      <c r="G1186" s="79" t="s">
        <v>368</v>
      </c>
      <c r="H1186" s="41"/>
      <c r="I1186" s="78" t="s">
        <v>1161</v>
      </c>
      <c r="K1186" s="457"/>
    </row>
    <row r="1187" spans="1:11" ht="13.5" customHeight="1" thickBot="1">
      <c r="A1187" s="238" t="s">
        <v>106</v>
      </c>
      <c r="B1187" s="13" t="s">
        <v>653</v>
      </c>
      <c r="C1187" s="65"/>
      <c r="D1187" s="65"/>
      <c r="E1187" s="520">
        <v>1</v>
      </c>
      <c r="F1187" s="521"/>
      <c r="G1187" s="80"/>
      <c r="I1187" s="307">
        <v>1</v>
      </c>
    </row>
    <row r="1188" spans="1:11" ht="12.75" customHeight="1">
      <c r="A1188" s="238" t="s">
        <v>106</v>
      </c>
      <c r="B1188" s="55" t="s">
        <v>858</v>
      </c>
      <c r="F1188" s="41"/>
      <c r="G1188" s="3"/>
      <c r="I1188" s="457"/>
    </row>
    <row r="1189" spans="1:11" ht="12.75" customHeight="1">
      <c r="A1189" s="238" t="s">
        <v>106</v>
      </c>
      <c r="B1189" s="55"/>
      <c r="F1189" s="41"/>
      <c r="G1189" s="3"/>
      <c r="I1189" s="457"/>
    </row>
    <row r="1190" spans="1:11" ht="12.75" customHeight="1">
      <c r="A1190" s="238" t="s">
        <v>106</v>
      </c>
      <c r="B1190" s="55" t="s">
        <v>87</v>
      </c>
      <c r="F1190" s="41"/>
      <c r="G1190" s="3"/>
      <c r="I1190" s="457"/>
    </row>
    <row r="1191" spans="1:11" ht="12.75" customHeight="1">
      <c r="A1191" s="238" t="s">
        <v>106</v>
      </c>
      <c r="B1191" s="55" t="s">
        <v>1162</v>
      </c>
      <c r="F1191" s="41"/>
      <c r="G1191" s="3"/>
      <c r="I1191" s="457"/>
    </row>
    <row r="1192" spans="1:11" ht="13.2">
      <c r="F1192" s="41"/>
      <c r="G1192" s="3"/>
      <c r="I1192" s="457"/>
    </row>
    <row r="1193" spans="1:11" ht="17.399999999999999">
      <c r="B1193" s="58" t="s">
        <v>1288</v>
      </c>
      <c r="F1193" s="41"/>
      <c r="G1193" s="3"/>
      <c r="I1193" s="457"/>
    </row>
    <row r="1194" spans="1:11" ht="17.399999999999999">
      <c r="B1194" s="58"/>
      <c r="F1194" s="41"/>
      <c r="G1194" s="3"/>
      <c r="I1194" s="457"/>
    </row>
    <row r="1195" spans="1:11" ht="15.6">
      <c r="B1195" s="644"/>
      <c r="F1195" s="41"/>
      <c r="G1195" s="3"/>
      <c r="I1195" s="457"/>
    </row>
    <row r="1196" spans="1:11" ht="15.6">
      <c r="B1196" s="643"/>
      <c r="H1196" s="218"/>
      <c r="I1196" s="673"/>
    </row>
    <row r="1197" spans="1:11" s="17" customFormat="1" ht="13.2">
      <c r="A1197" s="523"/>
      <c r="C1197" s="524"/>
    </row>
    <row r="1198" spans="1:11" ht="13.8" thickBot="1">
      <c r="C1198" s="102"/>
      <c r="H1198" s="218"/>
    </row>
    <row r="1199" spans="1:11" ht="13.2">
      <c r="B1199" s="525"/>
      <c r="C1199" s="674"/>
      <c r="D1199" s="674"/>
      <c r="E1199" s="674"/>
      <c r="F1199" s="675"/>
      <c r="G1199" s="357" t="s">
        <v>1425</v>
      </c>
      <c r="H1199" s="191" t="s">
        <v>1425</v>
      </c>
      <c r="I1199" s="357" t="s">
        <v>472</v>
      </c>
      <c r="K1199" s="218"/>
    </row>
    <row r="1200" spans="1:11" ht="13.2">
      <c r="B1200" s="240"/>
      <c r="C1200" s="676"/>
      <c r="D1200" s="676"/>
      <c r="E1200" s="676"/>
      <c r="F1200" s="677"/>
      <c r="G1200" s="360" t="s">
        <v>1003</v>
      </c>
      <c r="H1200" s="494" t="s">
        <v>1003</v>
      </c>
      <c r="I1200" s="360" t="s">
        <v>1003</v>
      </c>
      <c r="K1200" s="218"/>
    </row>
    <row r="1201" spans="1:11" ht="13.2">
      <c r="B1201" s="576" t="s">
        <v>493</v>
      </c>
      <c r="C1201" s="676"/>
      <c r="D1201" s="676"/>
      <c r="E1201" s="676"/>
      <c r="F1201" s="677"/>
      <c r="G1201" s="360" t="s">
        <v>490</v>
      </c>
      <c r="H1201" s="494" t="s">
        <v>490</v>
      </c>
      <c r="I1201" s="360" t="s">
        <v>487</v>
      </c>
      <c r="K1201" s="218"/>
    </row>
    <row r="1202" spans="1:11" ht="13.2">
      <c r="B1202" s="31" t="s">
        <v>497</v>
      </c>
      <c r="C1202" s="676"/>
      <c r="D1202" s="676"/>
      <c r="E1202" s="676"/>
      <c r="F1202" s="677"/>
      <c r="G1202" s="360" t="s">
        <v>488</v>
      </c>
      <c r="H1202" s="494" t="s">
        <v>488</v>
      </c>
      <c r="I1202" s="360" t="s">
        <v>490</v>
      </c>
      <c r="K1202" s="218"/>
    </row>
    <row r="1203" spans="1:11" ht="13.2">
      <c r="B1203" s="676"/>
      <c r="C1203" s="676"/>
      <c r="D1203" s="676"/>
      <c r="E1203" s="676"/>
      <c r="F1203" s="677"/>
      <c r="G1203" s="360" t="s">
        <v>273</v>
      </c>
      <c r="H1203" s="494" t="s">
        <v>107</v>
      </c>
      <c r="I1203" s="360" t="s">
        <v>107</v>
      </c>
      <c r="K1203" s="218"/>
    </row>
    <row r="1204" spans="1:11" ht="13.8" thickBot="1">
      <c r="B1204" s="678"/>
      <c r="C1204" s="678"/>
      <c r="D1204" s="678"/>
      <c r="E1204" s="678"/>
      <c r="F1204" s="679"/>
      <c r="G1204" s="601" t="s">
        <v>1428</v>
      </c>
      <c r="H1204" s="680" t="s">
        <v>1296</v>
      </c>
      <c r="I1204" s="601" t="s">
        <v>1397</v>
      </c>
      <c r="K1204" s="218"/>
    </row>
    <row r="1205" spans="1:11" ht="13.2">
      <c r="B1205" s="235" t="s">
        <v>489</v>
      </c>
      <c r="G1205" s="276">
        <f>SUBTOTAL(9,G1207:G1210)</f>
        <v>454</v>
      </c>
      <c r="H1205" s="276">
        <f t="shared" ref="H1205:I1205" si="17">SUBTOTAL(9,H1207:H1210)</f>
        <v>442</v>
      </c>
      <c r="I1205" s="276">
        <f t="shared" si="17"/>
        <v>1144</v>
      </c>
      <c r="K1205" s="218"/>
    </row>
    <row r="1206" spans="1:11" ht="13.2">
      <c r="B1206" s="235" t="s">
        <v>445</v>
      </c>
      <c r="G1206" s="445" t="s">
        <v>1004</v>
      </c>
      <c r="H1206" s="681" t="s">
        <v>1004</v>
      </c>
      <c r="I1206" s="684" t="s">
        <v>1004</v>
      </c>
      <c r="K1206" s="218"/>
    </row>
    <row r="1207" spans="1:11" ht="13.2">
      <c r="B1207" s="235" t="s">
        <v>1143</v>
      </c>
      <c r="G1207" s="276">
        <v>3</v>
      </c>
      <c r="H1207" s="235">
        <v>5</v>
      </c>
      <c r="I1207" s="683">
        <v>9</v>
      </c>
      <c r="K1207" s="218"/>
    </row>
    <row r="1208" spans="1:11" ht="13.2">
      <c r="A1208" s="10"/>
      <c r="B1208" s="235" t="s">
        <v>73</v>
      </c>
      <c r="G1208" s="276">
        <v>30</v>
      </c>
      <c r="H1208" s="235">
        <v>30</v>
      </c>
      <c r="I1208" s="683">
        <v>121</v>
      </c>
      <c r="K1208" s="218"/>
    </row>
    <row r="1209" spans="1:11" ht="13.2">
      <c r="A1209" s="10"/>
      <c r="B1209" s="235" t="s">
        <v>446</v>
      </c>
      <c r="G1209" s="276">
        <v>29</v>
      </c>
      <c r="H1209" s="235">
        <v>31</v>
      </c>
      <c r="I1209" s="683">
        <v>57</v>
      </c>
      <c r="K1209" s="218"/>
    </row>
    <row r="1210" spans="1:11" ht="13.8" thickBot="1">
      <c r="A1210" s="10"/>
      <c r="B1210" s="235" t="s">
        <v>74</v>
      </c>
      <c r="G1210" s="276">
        <v>392</v>
      </c>
      <c r="H1210" s="235">
        <v>376</v>
      </c>
      <c r="I1210" s="683">
        <v>957</v>
      </c>
      <c r="K1210" s="218"/>
    </row>
    <row r="1211" spans="1:11" ht="13.8" thickBot="1">
      <c r="A1211" s="10"/>
      <c r="B1211" s="236" t="s">
        <v>447</v>
      </c>
      <c r="C1211" s="277"/>
      <c r="D1211" s="277"/>
      <c r="E1211" s="277"/>
      <c r="F1211" s="277"/>
      <c r="G1211" s="305">
        <f>SUM(G1207:G1210)</f>
        <v>454</v>
      </c>
      <c r="H1211" s="682">
        <f>SUM(H1207:H1210)</f>
        <v>442</v>
      </c>
      <c r="I1211" s="890">
        <f>SUM(I1207:I1210)</f>
        <v>1144</v>
      </c>
      <c r="K1211" s="218"/>
    </row>
    <row r="1212" spans="1:11" ht="13.2">
      <c r="A1212" s="10"/>
      <c r="E1212" s="102"/>
      <c r="F1212" s="41" t="s">
        <v>1199</v>
      </c>
      <c r="G1212" s="30" t="str">
        <f>IF((G1205-G1211)=0,"","NB! Kontroller tallene. Kontrollsum skal stemme med tallet i første rad")</f>
        <v/>
      </c>
      <c r="H1212" s="30" t="str">
        <f>IF((H1205-H1211)=0,"","NB! Kontroller tallene. Kontrollsum skal stemme med tallet i første rad")</f>
        <v/>
      </c>
      <c r="I1212" s="30" t="str">
        <f>IF((I1205-I1211)=0,"","NB! Kontroller tallene. Kontrollsum skal stemme med tallet i første rad")</f>
        <v/>
      </c>
    </row>
    <row r="1213" spans="1:11" ht="13.2">
      <c r="A1213" s="10"/>
      <c r="B1213" s="39" t="s">
        <v>491</v>
      </c>
      <c r="C1213" s="102"/>
      <c r="D1213" s="102"/>
      <c r="E1213" s="102"/>
      <c r="F1213" s="102"/>
      <c r="G1213" s="272"/>
      <c r="H1213" s="272"/>
    </row>
    <row r="1214" spans="1:11" ht="13.2">
      <c r="A1214" s="10"/>
      <c r="B1214" s="55" t="s">
        <v>495</v>
      </c>
      <c r="C1214" s="55"/>
    </row>
    <row r="1215" spans="1:11" ht="13.2">
      <c r="A1215" s="10"/>
      <c r="B1215" s="55" t="s">
        <v>1404</v>
      </c>
    </row>
    <row r="1216" spans="1:11" ht="13.2">
      <c r="A1216" s="10"/>
      <c r="B1216" s="55" t="s">
        <v>492</v>
      </c>
    </row>
    <row r="1217" spans="1:12" ht="13.8" thickBot="1">
      <c r="A1217" s="10"/>
    </row>
    <row r="1218" spans="1:12" ht="66.599999999999994" thickBot="1">
      <c r="A1218" s="10"/>
      <c r="B1218" s="962" t="s">
        <v>498</v>
      </c>
      <c r="C1218" s="963"/>
      <c r="D1218" s="964"/>
      <c r="E1218" s="965"/>
      <c r="F1218" s="966"/>
      <c r="G1218" s="330" t="s">
        <v>274</v>
      </c>
      <c r="H1218" s="330" t="s">
        <v>494</v>
      </c>
      <c r="K1218" s="218"/>
      <c r="L1218" s="218"/>
    </row>
    <row r="1219" spans="1:12" ht="13.8" thickBot="1">
      <c r="A1219" s="10"/>
      <c r="B1219" s="236" t="s">
        <v>632</v>
      </c>
      <c r="C1219" s="277"/>
      <c r="D1219" s="277"/>
      <c r="E1219" s="277"/>
      <c r="F1219" s="277"/>
      <c r="G1219" s="526">
        <v>13885</v>
      </c>
      <c r="H1219" s="526">
        <v>13295</v>
      </c>
      <c r="K1219" s="218"/>
    </row>
    <row r="1220" spans="1:12" ht="13.2">
      <c r="A1220" s="10"/>
      <c r="B1220" s="586" t="s">
        <v>496</v>
      </c>
      <c r="K1220" s="218"/>
    </row>
    <row r="1221" spans="1:12" ht="13.2">
      <c r="A1221" s="10"/>
      <c r="B1221" s="55" t="s">
        <v>495</v>
      </c>
      <c r="G1221" s="55"/>
      <c r="K1221" s="218"/>
    </row>
    <row r="1222" spans="1:12" ht="13.2">
      <c r="A1222" s="10"/>
      <c r="B1222" s="55" t="s">
        <v>275</v>
      </c>
      <c r="K1222" s="218"/>
    </row>
    <row r="1223" spans="1:12" ht="13.8" thickBot="1">
      <c r="A1223" s="10"/>
      <c r="B1223" s="55"/>
      <c r="C1223" s="102"/>
      <c r="D1223" s="102"/>
      <c r="E1223" s="102"/>
      <c r="F1223" s="102"/>
      <c r="G1223" s="339"/>
      <c r="H1223" s="339"/>
      <c r="K1223" s="218"/>
    </row>
    <row r="1224" spans="1:12" ht="77.25" customHeight="1" thickBot="1">
      <c r="A1224" s="238" t="s">
        <v>106</v>
      </c>
      <c r="B1224" s="967" t="s">
        <v>1249</v>
      </c>
      <c r="C1224" s="968"/>
      <c r="D1224" s="33"/>
      <c r="E1224" s="33"/>
      <c r="F1224" s="33"/>
      <c r="G1224" s="33"/>
      <c r="H1224" s="330" t="s">
        <v>1253</v>
      </c>
      <c r="I1224" s="330" t="s">
        <v>1254</v>
      </c>
    </row>
    <row r="1225" spans="1:12" ht="13.5" customHeight="1" thickBot="1">
      <c r="A1225" s="238" t="s">
        <v>106</v>
      </c>
      <c r="B1225" s="236" t="s">
        <v>1250</v>
      </c>
      <c r="C1225" s="277"/>
      <c r="D1225" s="277"/>
      <c r="E1225" s="277"/>
      <c r="F1225" s="277"/>
      <c r="G1225" s="277"/>
      <c r="H1225" s="526">
        <v>53160</v>
      </c>
      <c r="I1225" s="527">
        <v>5.2</v>
      </c>
    </row>
    <row r="1226" spans="1:12" ht="13.5" customHeight="1">
      <c r="B1226" s="39" t="s">
        <v>1251</v>
      </c>
      <c r="C1226" s="102"/>
      <c r="D1226" s="102"/>
      <c r="E1226" s="102"/>
      <c r="F1226" s="102"/>
      <c r="G1226" s="102"/>
      <c r="H1226" s="339"/>
      <c r="I1226" s="721"/>
    </row>
    <row r="1227" spans="1:12" ht="12.75" customHeight="1">
      <c r="A1227" s="238" t="s">
        <v>106</v>
      </c>
      <c r="B1227" s="39" t="s">
        <v>1252</v>
      </c>
      <c r="C1227" s="102"/>
      <c r="D1227" s="102"/>
      <c r="E1227" s="102"/>
      <c r="F1227" s="102"/>
      <c r="G1227" s="339"/>
      <c r="H1227" s="339"/>
    </row>
    <row r="1228" spans="1:12" ht="12.75" customHeight="1">
      <c r="A1228" s="238" t="s">
        <v>106</v>
      </c>
      <c r="B1228" s="55" t="s">
        <v>16</v>
      </c>
      <c r="C1228" s="102"/>
      <c r="D1228" s="102"/>
      <c r="E1228" s="102"/>
      <c r="F1228" s="102"/>
      <c r="G1228" s="339"/>
      <c r="H1228" s="339"/>
    </row>
    <row r="1229" spans="1:12" ht="12.75" customHeight="1">
      <c r="A1229" s="238" t="s">
        <v>106</v>
      </c>
      <c r="B1229" s="55" t="s">
        <v>1255</v>
      </c>
      <c r="C1229" s="102"/>
      <c r="D1229" s="102"/>
      <c r="E1229" s="102"/>
      <c r="F1229" s="102"/>
      <c r="G1229" s="339"/>
      <c r="H1229" s="339"/>
    </row>
    <row r="1230" spans="1:12" ht="12.75" customHeight="1">
      <c r="A1230" s="238" t="s">
        <v>106</v>
      </c>
      <c r="B1230" s="55" t="s">
        <v>16</v>
      </c>
      <c r="C1230" s="102"/>
      <c r="D1230" s="102"/>
      <c r="E1230" s="102"/>
      <c r="F1230" s="102"/>
      <c r="G1230" s="339"/>
      <c r="H1230" s="339"/>
    </row>
    <row r="1231" spans="1:12" ht="13.5" customHeight="1" thickBot="1">
      <c r="A1231" s="238" t="s">
        <v>106</v>
      </c>
    </row>
    <row r="1232" spans="1:12" ht="12.75" customHeight="1">
      <c r="A1232" s="238" t="s">
        <v>106</v>
      </c>
      <c r="B1232" s="260"/>
      <c r="C1232" s="259"/>
      <c r="D1232" s="259"/>
      <c r="E1232" s="259"/>
      <c r="F1232" s="259"/>
      <c r="G1232" s="259"/>
      <c r="H1232" s="259"/>
      <c r="I1232" s="37" t="s">
        <v>1424</v>
      </c>
    </row>
    <row r="1233" spans="1:9" ht="12.75" customHeight="1">
      <c r="A1233" s="238" t="s">
        <v>106</v>
      </c>
      <c r="B1233" s="7" t="s">
        <v>654</v>
      </c>
      <c r="C1233" s="3"/>
      <c r="D1233" s="3"/>
      <c r="E1233" s="3"/>
      <c r="F1233" s="3"/>
      <c r="G1233" s="3"/>
      <c r="H1233" s="3"/>
      <c r="I1233" s="359" t="s">
        <v>1426</v>
      </c>
    </row>
    <row r="1234" spans="1:9" ht="12.75" customHeight="1">
      <c r="A1234" s="238" t="s">
        <v>106</v>
      </c>
      <c r="B1234" s="7" t="s">
        <v>1183</v>
      </c>
      <c r="C1234" s="3"/>
      <c r="D1234" s="3"/>
      <c r="E1234" s="3"/>
      <c r="F1234" s="3"/>
      <c r="G1234" s="3"/>
      <c r="H1234" s="3"/>
      <c r="I1234" s="359" t="s">
        <v>981</v>
      </c>
    </row>
    <row r="1235" spans="1:9" ht="13.5" customHeight="1" thickBot="1">
      <c r="A1235" s="238" t="s">
        <v>106</v>
      </c>
      <c r="B1235" s="233"/>
      <c r="C1235" s="14"/>
      <c r="D1235" s="242"/>
      <c r="E1235" s="242"/>
      <c r="F1235" s="242"/>
      <c r="G1235" s="242"/>
      <c r="H1235" s="242"/>
      <c r="I1235" s="35"/>
    </row>
    <row r="1236" spans="1:9" ht="13.5" customHeight="1" thickBot="1">
      <c r="A1236" s="238" t="s">
        <v>106</v>
      </c>
      <c r="B1236" s="233" t="s">
        <v>440</v>
      </c>
      <c r="C1236" s="277"/>
      <c r="D1236" s="277"/>
      <c r="E1236" s="277"/>
      <c r="F1236" s="277"/>
      <c r="G1236" s="277"/>
      <c r="H1236" s="277"/>
      <c r="I1236" s="281">
        <v>816</v>
      </c>
    </row>
    <row r="1237" spans="1:9" ht="13.5" customHeight="1" thickBot="1">
      <c r="A1237" s="238" t="s">
        <v>106</v>
      </c>
      <c r="B1237" s="233" t="s">
        <v>441</v>
      </c>
      <c r="C1237" s="277"/>
      <c r="D1237" s="277"/>
      <c r="E1237" s="277"/>
      <c r="F1237" s="277"/>
      <c r="G1237" s="277"/>
      <c r="H1237" s="277"/>
      <c r="I1237" s="281">
        <v>302</v>
      </c>
    </row>
    <row r="1238" spans="1:9" ht="12.75" customHeight="1">
      <c r="A1238" s="238" t="s">
        <v>106</v>
      </c>
      <c r="B1238" s="55" t="s">
        <v>1005</v>
      </c>
    </row>
    <row r="1239" spans="1:9" ht="12.75" customHeight="1">
      <c r="A1239" s="238" t="s">
        <v>106</v>
      </c>
      <c r="B1239" s="55" t="s">
        <v>1420</v>
      </c>
    </row>
    <row r="1240" spans="1:9" ht="12.75" customHeight="1">
      <c r="A1240" s="238" t="s">
        <v>106</v>
      </c>
      <c r="B1240" s="55" t="s">
        <v>439</v>
      </c>
    </row>
    <row r="1241" spans="1:9" ht="12.75" customHeight="1">
      <c r="A1241" s="238" t="s">
        <v>106</v>
      </c>
      <c r="B1241" s="55" t="s">
        <v>415</v>
      </c>
    </row>
    <row r="1242" spans="1:9" ht="12.75" customHeight="1">
      <c r="A1242" s="238" t="s">
        <v>106</v>
      </c>
      <c r="B1242" s="55" t="s">
        <v>997</v>
      </c>
      <c r="I1242" s="257"/>
    </row>
    <row r="1243" spans="1:9" ht="12.75" customHeight="1">
      <c r="A1243" s="238" t="s">
        <v>106</v>
      </c>
      <c r="I1243" s="257"/>
    </row>
    <row r="1244" spans="1:9" ht="12.75" customHeight="1">
      <c r="A1244" s="238" t="s">
        <v>106</v>
      </c>
      <c r="B1244" s="55"/>
      <c r="I1244" s="257"/>
    </row>
    <row r="1245" spans="1:9" ht="12.75" customHeight="1">
      <c r="A1245" s="238" t="s">
        <v>106</v>
      </c>
      <c r="B1245" s="10" t="s">
        <v>1299</v>
      </c>
      <c r="I1245" s="257"/>
    </row>
    <row r="1246" spans="1:9" ht="12.75" customHeight="1">
      <c r="A1246" s="238" t="s">
        <v>106</v>
      </c>
      <c r="I1246" s="257"/>
    </row>
    <row r="1247" spans="1:9" ht="12.75" customHeight="1">
      <c r="A1247" s="238" t="s">
        <v>106</v>
      </c>
      <c r="I1247" s="257"/>
    </row>
    <row r="1248" spans="1:9" ht="12.75" customHeight="1">
      <c r="A1248" s="238" t="s">
        <v>106</v>
      </c>
      <c r="I1248" s="257"/>
    </row>
    <row r="1249" spans="1:11" ht="12.75" customHeight="1">
      <c r="I1249" s="257"/>
    </row>
    <row r="1250" spans="1:11" ht="17.399999999999999" hidden="1">
      <c r="A1250" s="238" t="s">
        <v>770</v>
      </c>
      <c r="B1250" s="58" t="s">
        <v>378</v>
      </c>
      <c r="C1250" s="308"/>
      <c r="D1250" s="308"/>
      <c r="E1250" s="308"/>
      <c r="F1250" s="308"/>
      <c r="G1250" s="308"/>
      <c r="H1250" s="232"/>
      <c r="I1250" s="308"/>
      <c r="J1250" s="308"/>
      <c r="K1250" s="308"/>
    </row>
    <row r="1251" spans="1:11" ht="10.5" hidden="1" customHeight="1">
      <c r="A1251" s="238" t="s">
        <v>770</v>
      </c>
      <c r="B1251" s="55"/>
      <c r="C1251" s="40"/>
      <c r="H1251" s="102"/>
    </row>
    <row r="1252" spans="1:11" ht="10.5" hidden="1" customHeight="1">
      <c r="A1252" s="238" t="s">
        <v>770</v>
      </c>
      <c r="B1252" s="55"/>
      <c r="C1252" s="40"/>
      <c r="H1252" s="102"/>
    </row>
    <row r="1253" spans="1:11" ht="10.5" hidden="1" customHeight="1">
      <c r="A1253" s="238" t="s">
        <v>770</v>
      </c>
      <c r="B1253" s="55"/>
      <c r="C1253" s="40"/>
      <c r="H1253" s="102"/>
    </row>
    <row r="1254" spans="1:11" ht="10.5" hidden="1" customHeight="1">
      <c r="A1254" s="238" t="s">
        <v>770</v>
      </c>
      <c r="B1254" s="55"/>
      <c r="C1254" s="40"/>
      <c r="H1254" s="102"/>
    </row>
    <row r="1255" spans="1:11" ht="10.5" hidden="1" customHeight="1">
      <c r="A1255" s="238" t="s">
        <v>770</v>
      </c>
      <c r="B1255" s="55"/>
      <c r="C1255" s="40"/>
      <c r="H1255" s="102"/>
    </row>
    <row r="1256" spans="1:11" ht="10.5" hidden="1" customHeight="1">
      <c r="A1256" s="238" t="s">
        <v>770</v>
      </c>
      <c r="B1256" s="55"/>
      <c r="C1256" s="40"/>
      <c r="H1256" s="102"/>
    </row>
    <row r="1257" spans="1:11" ht="10.5" hidden="1" customHeight="1">
      <c r="A1257" s="238" t="s">
        <v>770</v>
      </c>
      <c r="B1257" s="55"/>
      <c r="C1257" s="40"/>
      <c r="H1257" s="102"/>
    </row>
    <row r="1258" spans="1:11" ht="10.5" hidden="1" customHeight="1">
      <c r="A1258" s="238" t="s">
        <v>770</v>
      </c>
      <c r="B1258" s="55"/>
      <c r="C1258" s="40"/>
      <c r="H1258" s="102"/>
    </row>
    <row r="1259" spans="1:11" ht="10.5" hidden="1" customHeight="1">
      <c r="A1259" s="238" t="s">
        <v>770</v>
      </c>
      <c r="B1259" s="55"/>
      <c r="C1259" s="40"/>
      <c r="H1259" s="102"/>
    </row>
    <row r="1260" spans="1:11" ht="10.5" hidden="1" customHeight="1">
      <c r="A1260" s="238" t="s">
        <v>770</v>
      </c>
      <c r="B1260" s="55"/>
      <c r="C1260" s="40"/>
      <c r="H1260" s="102"/>
    </row>
    <row r="1261" spans="1:11" ht="10.5" hidden="1" customHeight="1">
      <c r="A1261" s="238" t="s">
        <v>770</v>
      </c>
      <c r="B1261" s="55"/>
      <c r="C1261" s="40"/>
      <c r="H1261" s="102"/>
    </row>
    <row r="1262" spans="1:11" ht="10.5" hidden="1" customHeight="1">
      <c r="A1262" s="238" t="s">
        <v>770</v>
      </c>
      <c r="B1262" s="40" t="s">
        <v>379</v>
      </c>
      <c r="C1262" s="40" t="s">
        <v>1184</v>
      </c>
      <c r="H1262" s="102"/>
    </row>
    <row r="1263" spans="1:11" ht="10.5" hidden="1" customHeight="1">
      <c r="A1263" s="238" t="s">
        <v>770</v>
      </c>
      <c r="F1263" s="308"/>
      <c r="G1263" s="308"/>
      <c r="H1263" s="102"/>
    </row>
    <row r="1264" spans="1:11" ht="10.5" hidden="1" customHeight="1">
      <c r="A1264" s="238" t="s">
        <v>770</v>
      </c>
      <c r="B1264" s="3" t="s">
        <v>1184</v>
      </c>
      <c r="C1264" s="308"/>
      <c r="D1264" s="308"/>
      <c r="E1264" s="308"/>
      <c r="H1264" s="232"/>
      <c r="I1264" s="308"/>
      <c r="J1264" s="308"/>
      <c r="K1264" s="308"/>
    </row>
    <row r="1265" spans="1:12" ht="10.5" hidden="1" customHeight="1">
      <c r="A1265" s="238" t="s">
        <v>770</v>
      </c>
      <c r="H1265" s="102"/>
    </row>
    <row r="1266" spans="1:12" ht="10.5" hidden="1" customHeight="1">
      <c r="A1266" s="238" t="s">
        <v>770</v>
      </c>
      <c r="B1266" s="3"/>
      <c r="H1266" s="102"/>
    </row>
    <row r="1267" spans="1:12" ht="21" hidden="1" customHeight="1">
      <c r="A1267" s="238" t="s">
        <v>770</v>
      </c>
      <c r="B1267" s="3"/>
      <c r="H1267" s="102"/>
    </row>
    <row r="1268" spans="1:12" ht="13.2" hidden="1">
      <c r="A1268" s="238" t="s">
        <v>770</v>
      </c>
      <c r="B1268" s="3"/>
      <c r="H1268" s="102"/>
    </row>
    <row r="1269" spans="1:12" ht="13.2" hidden="1">
      <c r="A1269" s="238" t="s">
        <v>770</v>
      </c>
      <c r="H1269" s="102"/>
    </row>
    <row r="1270" spans="1:12" ht="13.2" hidden="1">
      <c r="A1270" s="238" t="s">
        <v>770</v>
      </c>
      <c r="B1270" s="27"/>
      <c r="H1270" s="102"/>
    </row>
    <row r="1271" spans="1:12" ht="13.2" hidden="1">
      <c r="A1271" s="238" t="s">
        <v>770</v>
      </c>
      <c r="B1271" s="27"/>
      <c r="H1271" s="102"/>
    </row>
    <row r="1272" spans="1:12" ht="13.2" hidden="1">
      <c r="A1272" s="238" t="s">
        <v>770</v>
      </c>
      <c r="B1272" s="27"/>
      <c r="H1272" s="102"/>
    </row>
    <row r="1273" spans="1:12" ht="13.2" hidden="1">
      <c r="A1273" s="238" t="s">
        <v>770</v>
      </c>
      <c r="B1273" s="27"/>
      <c r="H1273" s="102"/>
    </row>
    <row r="1274" spans="1:12" ht="13.2" hidden="1">
      <c r="A1274" s="238" t="s">
        <v>770</v>
      </c>
      <c r="B1274" s="40" t="s">
        <v>380</v>
      </c>
      <c r="G1274" s="10" t="s">
        <v>1184</v>
      </c>
      <c r="H1274" s="102" t="s">
        <v>1184</v>
      </c>
    </row>
    <row r="1275" spans="1:12" ht="13.2" hidden="1">
      <c r="A1275" s="238" t="s">
        <v>770</v>
      </c>
      <c r="B1275" s="40" t="s">
        <v>381</v>
      </c>
      <c r="G1275" s="10" t="s">
        <v>1184</v>
      </c>
      <c r="H1275" s="102"/>
    </row>
    <row r="1276" spans="1:12" ht="13.2" hidden="1">
      <c r="A1276" s="238" t="s">
        <v>770</v>
      </c>
      <c r="B1276" s="27"/>
      <c r="H1276" s="102"/>
    </row>
    <row r="1277" spans="1:12" ht="39.6" hidden="1">
      <c r="A1277" s="238" t="s">
        <v>770</v>
      </c>
      <c r="B1277" s="960" t="s">
        <v>382</v>
      </c>
      <c r="C1277" s="961"/>
      <c r="D1277" s="961"/>
      <c r="E1277" s="961"/>
      <c r="F1277" s="331"/>
      <c r="G1277" s="331"/>
      <c r="H1277" s="332" t="s">
        <v>675</v>
      </c>
      <c r="I1277" s="332" t="s">
        <v>383</v>
      </c>
      <c r="J1277" s="332" t="s">
        <v>661</v>
      </c>
      <c r="K1277" s="332" t="s">
        <v>384</v>
      </c>
      <c r="L1277" s="491"/>
    </row>
    <row r="1278" spans="1:12" ht="13.2" hidden="1">
      <c r="A1278" s="238" t="s">
        <v>770</v>
      </c>
      <c r="B1278" s="260" t="s">
        <v>385</v>
      </c>
      <c r="C1278" s="259"/>
      <c r="D1278" s="259"/>
      <c r="E1278" s="259"/>
      <c r="F1278" s="259"/>
      <c r="G1278" s="252"/>
      <c r="H1278" s="528">
        <f>I118</f>
        <v>0.75235109717868343</v>
      </c>
      <c r="I1278" s="529">
        <v>0.8</v>
      </c>
      <c r="J1278" s="529">
        <v>0.8</v>
      </c>
      <c r="K1278" s="528">
        <f>I1278-J1278</f>
        <v>0</v>
      </c>
      <c r="L1278" s="218"/>
    </row>
    <row r="1279" spans="1:12" ht="13.2" hidden="1">
      <c r="A1279" s="238" t="s">
        <v>770</v>
      </c>
      <c r="B1279" s="235" t="s">
        <v>386</v>
      </c>
      <c r="C1279" s="102"/>
      <c r="D1279" s="102"/>
      <c r="E1279" s="102"/>
      <c r="F1279" s="102"/>
      <c r="G1279" s="253"/>
      <c r="H1279" s="530">
        <f>I125</f>
        <v>0.90340909090909094</v>
      </c>
      <c r="I1279" s="531">
        <v>0.95</v>
      </c>
      <c r="J1279" s="531">
        <v>0.95</v>
      </c>
      <c r="K1279" s="530">
        <f>I1279-J1279</f>
        <v>0</v>
      </c>
      <c r="L1279" s="218"/>
    </row>
    <row r="1280" spans="1:12" ht="13.8" hidden="1" thickBot="1">
      <c r="A1280" s="238" t="s">
        <v>770</v>
      </c>
      <c r="B1280" s="233" t="s">
        <v>387</v>
      </c>
      <c r="C1280" s="242"/>
      <c r="D1280" s="242"/>
      <c r="E1280" s="242"/>
      <c r="F1280" s="242"/>
      <c r="G1280" s="254"/>
      <c r="H1280" s="532">
        <f>I130</f>
        <v>0.92941176470588238</v>
      </c>
      <c r="I1280" s="533">
        <v>0.5</v>
      </c>
      <c r="J1280" s="533">
        <v>0.8</v>
      </c>
      <c r="K1280" s="532">
        <f>I1280-J1280</f>
        <v>-0.30000000000000004</v>
      </c>
      <c r="L1280" s="218"/>
    </row>
    <row r="1281" spans="1:21" ht="13.2" hidden="1">
      <c r="A1281" s="238" t="s">
        <v>770</v>
      </c>
      <c r="B1281" s="3" t="s">
        <v>388</v>
      </c>
    </row>
    <row r="1282" spans="1:21" ht="13.2" hidden="1">
      <c r="A1282" s="238" t="s">
        <v>770</v>
      </c>
      <c r="B1282" s="10" t="s">
        <v>1064</v>
      </c>
    </row>
    <row r="1283" spans="1:21" ht="13.2" hidden="1">
      <c r="A1283" s="238" t="s">
        <v>770</v>
      </c>
      <c r="B1283" s="10" t="s">
        <v>1065</v>
      </c>
    </row>
    <row r="1284" spans="1:21" ht="19.5" hidden="1" customHeight="1" thickBot="1">
      <c r="A1284" s="238" t="s">
        <v>770</v>
      </c>
      <c r="B1284" s="102"/>
      <c r="C1284" s="102"/>
      <c r="D1284" s="102"/>
      <c r="E1284" s="102"/>
      <c r="F1284" s="102"/>
      <c r="G1284" s="102"/>
      <c r="H1284" s="102"/>
      <c r="I1284" s="102"/>
      <c r="J1284" s="102"/>
      <c r="K1284" s="102"/>
    </row>
    <row r="1285" spans="1:21" ht="39.6" hidden="1">
      <c r="A1285" s="238" t="s">
        <v>770</v>
      </c>
      <c r="B1285" s="34" t="s">
        <v>389</v>
      </c>
      <c r="C1285" s="248"/>
      <c r="D1285" s="248"/>
      <c r="E1285" s="248"/>
      <c r="F1285" s="248"/>
      <c r="G1285" s="534"/>
      <c r="H1285" s="332" t="s">
        <v>676</v>
      </c>
      <c r="I1285" s="191"/>
      <c r="J1285" s="191"/>
      <c r="K1285" s="357"/>
      <c r="L1285" s="564"/>
    </row>
    <row r="1286" spans="1:21" ht="13.2" hidden="1">
      <c r="A1286" s="238" t="s">
        <v>770</v>
      </c>
      <c r="B1286" s="613" t="s">
        <v>960</v>
      </c>
      <c r="C1286" s="249"/>
      <c r="D1286" s="249"/>
      <c r="E1286" s="43"/>
      <c r="F1286" s="43"/>
      <c r="G1286" s="447"/>
      <c r="H1286" s="610" t="s">
        <v>677</v>
      </c>
      <c r="I1286" s="494"/>
      <c r="J1286" s="494"/>
      <c r="K1286" s="360"/>
      <c r="L1286" s="564"/>
    </row>
    <row r="1287" spans="1:21" ht="13.2" hidden="1">
      <c r="A1287" s="238" t="s">
        <v>770</v>
      </c>
      <c r="B1287" s="31" t="s">
        <v>390</v>
      </c>
      <c r="C1287" s="43"/>
      <c r="D1287" s="576"/>
      <c r="E1287" s="43"/>
      <c r="F1287" s="43"/>
      <c r="G1287" s="447"/>
      <c r="H1287" s="610" t="s">
        <v>859</v>
      </c>
      <c r="I1287" s="494"/>
      <c r="J1287" s="494"/>
      <c r="K1287" s="360"/>
      <c r="L1287" s="218"/>
    </row>
    <row r="1288" spans="1:21" ht="53.4" hidden="1" thickBot="1">
      <c r="A1288" s="238" t="s">
        <v>770</v>
      </c>
      <c r="B1288" s="577" t="s">
        <v>673</v>
      </c>
      <c r="C1288" s="362"/>
      <c r="D1288" s="362"/>
      <c r="E1288" s="362"/>
      <c r="F1288" s="362"/>
      <c r="G1288" s="535"/>
      <c r="H1288" s="614" t="s">
        <v>787</v>
      </c>
      <c r="I1288" s="609" t="s">
        <v>9</v>
      </c>
      <c r="J1288" s="608" t="s">
        <v>8</v>
      </c>
      <c r="K1288" s="46" t="s">
        <v>384</v>
      </c>
      <c r="L1288" s="218"/>
    </row>
    <row r="1289" spans="1:21" ht="13.2" hidden="1">
      <c r="A1289" s="238" t="s">
        <v>770</v>
      </c>
      <c r="B1289" s="235" t="s">
        <v>871</v>
      </c>
      <c r="D1289" s="6"/>
      <c r="E1289" s="6"/>
      <c r="F1289" s="6"/>
      <c r="G1289" s="6"/>
      <c r="H1289" s="387">
        <f>E166</f>
        <v>8</v>
      </c>
      <c r="I1289" s="235">
        <v>34</v>
      </c>
      <c r="J1289" s="235">
        <v>0</v>
      </c>
      <c r="K1289" s="387">
        <f>I1289-J1289</f>
        <v>34</v>
      </c>
      <c r="L1289" s="218"/>
    </row>
    <row r="1290" spans="1:21" ht="13.8" hidden="1" thickBot="1">
      <c r="A1290" s="238" t="s">
        <v>770</v>
      </c>
      <c r="B1290" s="246" t="s">
        <v>872</v>
      </c>
      <c r="C1290" s="71"/>
      <c r="D1290" s="71"/>
      <c r="E1290" s="71"/>
      <c r="F1290" s="71"/>
      <c r="G1290" s="71"/>
      <c r="H1290" s="387">
        <f>E167</f>
        <v>4</v>
      </c>
      <c r="I1290" s="235">
        <v>67</v>
      </c>
      <c r="J1290" s="233">
        <v>0</v>
      </c>
      <c r="K1290" s="369">
        <f>I1290-J1290</f>
        <v>67</v>
      </c>
      <c r="L1290" s="218"/>
    </row>
    <row r="1291" spans="1:21" ht="13.8" hidden="1" thickBot="1">
      <c r="A1291" s="238" t="s">
        <v>770</v>
      </c>
      <c r="B1291" s="13" t="s">
        <v>1193</v>
      </c>
      <c r="C1291" s="277"/>
      <c r="D1291" s="277"/>
      <c r="E1291" s="277"/>
      <c r="F1291" s="277"/>
      <c r="G1291" s="277"/>
      <c r="H1291" s="44">
        <f>SUM(H1289:H1290)</f>
        <v>12</v>
      </c>
      <c r="I1291" s="44">
        <f>SUM(I1289:I1290)</f>
        <v>101</v>
      </c>
      <c r="J1291" s="354">
        <f>SUM(J1289:J1290)</f>
        <v>0</v>
      </c>
      <c r="K1291" s="369">
        <f>I1291-J1291</f>
        <v>101</v>
      </c>
      <c r="L1291" s="218"/>
      <c r="U1291" s="386"/>
    </row>
    <row r="1292" spans="1:21" ht="13.2" hidden="1">
      <c r="A1292" s="238" t="s">
        <v>770</v>
      </c>
      <c r="B1292" s="55" t="s">
        <v>397</v>
      </c>
      <c r="C1292" s="259"/>
      <c r="D1292" s="259"/>
      <c r="E1292" s="259"/>
      <c r="F1292" s="259"/>
      <c r="G1292" s="259"/>
      <c r="H1292" s="584"/>
      <c r="I1292" s="584"/>
      <c r="J1292" s="536" t="s">
        <v>398</v>
      </c>
      <c r="K1292" s="605" t="str">
        <f>IF(J1291=0,"","Bydelen må nedenfor kommentere årsaken til at man avviker fra bystyrets måltall ")</f>
        <v/>
      </c>
      <c r="L1292" s="218"/>
      <c r="U1292" s="386"/>
    </row>
    <row r="1293" spans="1:21" ht="13.2" hidden="1">
      <c r="A1293" s="238" t="s">
        <v>770</v>
      </c>
      <c r="B1293" s="55"/>
      <c r="C1293" s="102"/>
      <c r="D1293" s="102"/>
      <c r="E1293" s="102"/>
      <c r="F1293" s="102"/>
      <c r="G1293" s="102"/>
      <c r="H1293" s="71"/>
      <c r="I1293" s="71"/>
      <c r="J1293" s="446"/>
      <c r="K1293" s="597"/>
      <c r="L1293" s="218"/>
      <c r="U1293" s="386"/>
    </row>
    <row r="1294" spans="1:21" ht="13.2" hidden="1">
      <c r="A1294" s="238" t="s">
        <v>770</v>
      </c>
      <c r="B1294" s="3" t="s">
        <v>388</v>
      </c>
      <c r="C1294" s="102"/>
      <c r="D1294" s="102"/>
      <c r="E1294" s="102"/>
      <c r="F1294" s="102"/>
      <c r="G1294" s="102"/>
      <c r="H1294" s="71"/>
      <c r="I1294" s="71"/>
      <c r="J1294" s="446"/>
      <c r="K1294" s="597"/>
      <c r="L1294" s="218"/>
      <c r="U1294" s="386"/>
    </row>
    <row r="1295" spans="1:21" ht="13.2" hidden="1">
      <c r="A1295" s="238" t="s">
        <v>770</v>
      </c>
      <c r="B1295" s="10" t="s">
        <v>1061</v>
      </c>
      <c r="C1295" s="102"/>
      <c r="D1295" s="102"/>
      <c r="E1295" s="102"/>
      <c r="F1295" s="102"/>
      <c r="G1295" s="102"/>
      <c r="H1295" s="272"/>
      <c r="I1295" s="272"/>
      <c r="J1295" s="446"/>
      <c r="K1295" s="769"/>
      <c r="L1295" s="218"/>
      <c r="U1295" s="386"/>
    </row>
    <row r="1296" spans="1:21" ht="13.2" hidden="1">
      <c r="A1296" s="238" t="s">
        <v>770</v>
      </c>
      <c r="B1296" s="10" t="s">
        <v>1062</v>
      </c>
      <c r="C1296" s="102"/>
      <c r="D1296" s="102"/>
      <c r="E1296" s="102"/>
      <c r="F1296" s="102"/>
      <c r="G1296" s="102"/>
      <c r="H1296" s="272"/>
      <c r="I1296" s="272"/>
      <c r="J1296" s="446"/>
      <c r="K1296" s="769"/>
      <c r="L1296" s="218"/>
      <c r="U1296" s="386"/>
    </row>
    <row r="1297" spans="1:21" ht="13.2" hidden="1">
      <c r="A1297" s="238" t="s">
        <v>770</v>
      </c>
      <c r="B1297" s="10" t="s">
        <v>1063</v>
      </c>
      <c r="C1297" s="102"/>
      <c r="D1297" s="102"/>
      <c r="E1297" s="102"/>
      <c r="F1297" s="102"/>
      <c r="G1297" s="102"/>
      <c r="H1297" s="272"/>
      <c r="I1297" s="272"/>
      <c r="J1297" s="272"/>
      <c r="K1297" s="272"/>
      <c r="L1297" s="218"/>
      <c r="U1297" s="386"/>
    </row>
    <row r="1298" spans="1:21" ht="13.2" hidden="1">
      <c r="A1298" s="238" t="s">
        <v>770</v>
      </c>
      <c r="B1298" s="34" t="s">
        <v>873</v>
      </c>
      <c r="C1298" s="248"/>
      <c r="D1298" s="248"/>
      <c r="E1298" s="248"/>
      <c r="F1298" s="248"/>
      <c r="G1298" s="534"/>
      <c r="H1298" s="574"/>
      <c r="I1298" s="191"/>
      <c r="J1298" s="626"/>
      <c r="K1298" s="357"/>
      <c r="L1298" s="218"/>
      <c r="U1298" s="386"/>
    </row>
    <row r="1299" spans="1:21" ht="13.2" hidden="1">
      <c r="A1299" s="238" t="s">
        <v>770</v>
      </c>
      <c r="B1299" s="613" t="s">
        <v>960</v>
      </c>
      <c r="C1299" s="249"/>
      <c r="D1299" s="249"/>
      <c r="E1299" s="43"/>
      <c r="F1299" s="43"/>
      <c r="G1299" s="447"/>
      <c r="H1299" s="575"/>
      <c r="I1299" s="494" t="s">
        <v>393</v>
      </c>
      <c r="J1299" s="494" t="s">
        <v>391</v>
      </c>
      <c r="K1299" s="360" t="s">
        <v>392</v>
      </c>
      <c r="L1299" s="218"/>
      <c r="U1299" s="386"/>
    </row>
    <row r="1300" spans="1:21" ht="13.2" hidden="1">
      <c r="A1300" s="238" t="s">
        <v>770</v>
      </c>
      <c r="B1300" s="43" t="s">
        <v>5</v>
      </c>
      <c r="C1300" s="43"/>
      <c r="D1300" s="576"/>
      <c r="E1300" s="43"/>
      <c r="F1300" s="43"/>
      <c r="G1300" s="447"/>
      <c r="H1300" s="575"/>
      <c r="I1300" s="610" t="s">
        <v>6</v>
      </c>
      <c r="J1300" s="494" t="s">
        <v>394</v>
      </c>
      <c r="K1300" s="360" t="s">
        <v>782</v>
      </c>
      <c r="L1300" s="218"/>
      <c r="U1300" s="386"/>
    </row>
    <row r="1301" spans="1:21" ht="13.8" hidden="1" thickBot="1">
      <c r="A1301" s="238" t="s">
        <v>770</v>
      </c>
      <c r="B1301" s="585" t="s">
        <v>4</v>
      </c>
      <c r="C1301" s="362"/>
      <c r="D1301" s="362"/>
      <c r="E1301" s="362"/>
      <c r="F1301" s="362"/>
      <c r="G1301" s="535"/>
      <c r="H1301" s="614" t="s">
        <v>1432</v>
      </c>
      <c r="I1301" s="615" t="s">
        <v>7</v>
      </c>
      <c r="J1301" s="494" t="s">
        <v>1068</v>
      </c>
      <c r="K1301" s="616" t="s">
        <v>783</v>
      </c>
      <c r="L1301" s="218"/>
      <c r="U1301" s="386"/>
    </row>
    <row r="1302" spans="1:21" ht="13.8" hidden="1" thickBot="1">
      <c r="A1302" s="238" t="s">
        <v>770</v>
      </c>
      <c r="B1302" s="16" t="s">
        <v>3</v>
      </c>
      <c r="C1302" s="33"/>
      <c r="D1302" s="33"/>
      <c r="E1302" s="33"/>
      <c r="F1302" s="33"/>
      <c r="G1302" s="33"/>
      <c r="H1302" s="44">
        <f>G156+H156</f>
        <v>0</v>
      </c>
      <c r="I1302" s="236">
        <v>11</v>
      </c>
      <c r="J1302" s="281">
        <v>0</v>
      </c>
      <c r="K1302" s="44">
        <f>I1302-J1302</f>
        <v>11</v>
      </c>
      <c r="L1302" s="218"/>
    </row>
    <row r="1303" spans="1:21" ht="13.2" hidden="1">
      <c r="A1303" s="238" t="s">
        <v>770</v>
      </c>
      <c r="B1303" s="586" t="s">
        <v>2</v>
      </c>
      <c r="C1303" s="102"/>
      <c r="H1303" s="102"/>
      <c r="J1303" s="536" t="s">
        <v>398</v>
      </c>
      <c r="K1303" s="605" t="str">
        <f>IF(J1302=0,"","Bydelen må nedenfor kommentere årsaken til at man avviker fra bystyrets måltall ")</f>
        <v/>
      </c>
      <c r="S1303" s="218"/>
    </row>
    <row r="1304" spans="1:21" ht="13.2" hidden="1">
      <c r="A1304" s="238" t="s">
        <v>770</v>
      </c>
      <c r="B1304" s="55" t="s">
        <v>1</v>
      </c>
      <c r="C1304" s="102"/>
      <c r="J1304" s="299"/>
      <c r="K1304" s="607"/>
      <c r="L1304" s="606"/>
    </row>
    <row r="1305" spans="1:21" ht="13.2" hidden="1">
      <c r="A1305" s="238" t="s">
        <v>770</v>
      </c>
      <c r="I1305" s="567"/>
    </row>
    <row r="1306" spans="1:21" ht="13.2" hidden="1">
      <c r="A1306" s="238" t="s">
        <v>770</v>
      </c>
      <c r="B1306" s="3" t="s">
        <v>388</v>
      </c>
      <c r="I1306" s="567"/>
    </row>
    <row r="1307" spans="1:21" ht="13.2" hidden="1">
      <c r="A1307" s="238" t="s">
        <v>770</v>
      </c>
      <c r="B1307" s="10" t="s">
        <v>1060</v>
      </c>
      <c r="I1307" s="573"/>
    </row>
    <row r="1308" spans="1:21" ht="13.2" hidden="1">
      <c r="A1308" s="238" t="s">
        <v>770</v>
      </c>
      <c r="I1308" s="102"/>
    </row>
    <row r="1309" spans="1:21" ht="13.2" hidden="1">
      <c r="A1309" s="238" t="s">
        <v>770</v>
      </c>
      <c r="B1309" s="190"/>
      <c r="H1309" s="102"/>
    </row>
    <row r="1310" spans="1:21" ht="13.2" hidden="1">
      <c r="A1310" s="238" t="s">
        <v>770</v>
      </c>
      <c r="C1310" s="6"/>
      <c r="D1310" s="320"/>
      <c r="H1310" s="102"/>
    </row>
    <row r="1311" spans="1:21" ht="13.2" hidden="1">
      <c r="A1311" s="238" t="s">
        <v>770</v>
      </c>
      <c r="B1311" s="40" t="s">
        <v>399</v>
      </c>
      <c r="C1311" s="6"/>
      <c r="D1311" s="320"/>
      <c r="H1311" s="102"/>
    </row>
    <row r="1312" spans="1:21" ht="13.2" hidden="1">
      <c r="A1312" s="238" t="s">
        <v>770</v>
      </c>
      <c r="B1312" s="40" t="s">
        <v>400</v>
      </c>
      <c r="H1312" s="102"/>
    </row>
    <row r="1313" spans="1:12" ht="13.2" hidden="1">
      <c r="A1313" s="238" t="s">
        <v>770</v>
      </c>
      <c r="B1313" s="6"/>
      <c r="H1313" s="102"/>
    </row>
    <row r="1314" spans="1:12" ht="13.2" hidden="1">
      <c r="A1314" s="238" t="s">
        <v>770</v>
      </c>
      <c r="B1314" s="34" t="s">
        <v>401</v>
      </c>
      <c r="C1314" s="365"/>
      <c r="D1314" s="365"/>
      <c r="E1314" s="365"/>
      <c r="F1314" s="626"/>
      <c r="G1314" s="537"/>
      <c r="H1314" s="537"/>
      <c r="I1314" s="537"/>
    </row>
    <row r="1315" spans="1:12" ht="13.2" hidden="1">
      <c r="A1315" s="238" t="s">
        <v>770</v>
      </c>
      <c r="B1315" s="31" t="s">
        <v>402</v>
      </c>
      <c r="C1315" s="43"/>
      <c r="D1315" s="43"/>
      <c r="E1315" s="43"/>
      <c r="F1315" s="62" t="s">
        <v>568</v>
      </c>
      <c r="G1315" s="360" t="s">
        <v>393</v>
      </c>
      <c r="H1315" s="360" t="s">
        <v>404</v>
      </c>
      <c r="I1315" s="360" t="s">
        <v>392</v>
      </c>
    </row>
    <row r="1316" spans="1:12" ht="13.2" hidden="1">
      <c r="A1316" s="238" t="s">
        <v>770</v>
      </c>
      <c r="B1316" s="31" t="s">
        <v>405</v>
      </c>
      <c r="C1316" s="43"/>
      <c r="D1316" s="43"/>
      <c r="E1316" s="43"/>
      <c r="F1316" s="62" t="s">
        <v>108</v>
      </c>
      <c r="G1316" s="360" t="s">
        <v>406</v>
      </c>
      <c r="H1316" s="360" t="s">
        <v>406</v>
      </c>
      <c r="I1316" s="360" t="s">
        <v>395</v>
      </c>
      <c r="K1316" s="10" t="s">
        <v>1184</v>
      </c>
    </row>
    <row r="1317" spans="1:12" ht="13.8" hidden="1" thickBot="1">
      <c r="A1317" s="238" t="s">
        <v>770</v>
      </c>
      <c r="B1317" s="31"/>
      <c r="C1317" s="43"/>
      <c r="D1317" s="43"/>
      <c r="E1317" s="43"/>
      <c r="F1317" s="63" t="s">
        <v>109</v>
      </c>
      <c r="G1317" s="539" t="s">
        <v>7</v>
      </c>
      <c r="H1317" s="539" t="s">
        <v>109</v>
      </c>
      <c r="I1317" s="539" t="s">
        <v>396</v>
      </c>
      <c r="L1317" s="218"/>
    </row>
    <row r="1318" spans="1:12" ht="26.4" hidden="1">
      <c r="A1318" s="238" t="s">
        <v>770</v>
      </c>
      <c r="B1318" s="752" t="s">
        <v>678</v>
      </c>
      <c r="C1318" s="259"/>
      <c r="D1318" s="259"/>
      <c r="E1318" s="252"/>
      <c r="F1318" s="751">
        <v>1</v>
      </c>
      <c r="G1318" s="540">
        <v>1</v>
      </c>
      <c r="H1318" s="540">
        <v>1</v>
      </c>
      <c r="I1318" s="541">
        <f>G1318-H1318</f>
        <v>0</v>
      </c>
    </row>
    <row r="1319" spans="1:12" ht="42" hidden="1" customHeight="1">
      <c r="A1319" s="238" t="s">
        <v>770</v>
      </c>
      <c r="B1319" s="753" t="s">
        <v>679</v>
      </c>
      <c r="C1319" s="102"/>
      <c r="D1319" s="102"/>
      <c r="E1319" s="253"/>
      <c r="F1319" s="755" t="s">
        <v>444</v>
      </c>
      <c r="G1319">
        <v>4</v>
      </c>
      <c r="H1319" s="747">
        <v>4</v>
      </c>
      <c r="I1319" s="748">
        <f>G1319-H1319</f>
        <v>0</v>
      </c>
    </row>
    <row r="1320" spans="1:12" ht="26.4" hidden="1">
      <c r="A1320" s="238" t="s">
        <v>770</v>
      </c>
      <c r="B1320" s="753" t="s">
        <v>680</v>
      </c>
      <c r="C1320" s="102"/>
      <c r="D1320" s="102"/>
      <c r="E1320" s="253"/>
      <c r="F1320" s="755" t="s">
        <v>444</v>
      </c>
      <c r="G1320">
        <v>4</v>
      </c>
      <c r="H1320" s="747">
        <v>4</v>
      </c>
      <c r="I1320" s="748">
        <f>G1320-H1320</f>
        <v>0</v>
      </c>
    </row>
    <row r="1321" spans="1:12" ht="27" hidden="1" thickBot="1">
      <c r="A1321" s="238" t="s">
        <v>770</v>
      </c>
      <c r="B1321" s="754" t="s">
        <v>1368</v>
      </c>
      <c r="C1321" s="242"/>
      <c r="D1321" s="242"/>
      <c r="E1321" s="254"/>
      <c r="F1321" s="768">
        <v>0.98299999999999998</v>
      </c>
      <c r="G1321" s="749">
        <v>1</v>
      </c>
      <c r="H1321" s="542">
        <v>1</v>
      </c>
      <c r="I1321" s="750" t="s">
        <v>444</v>
      </c>
    </row>
    <row r="1322" spans="1:12" ht="13.2" hidden="1">
      <c r="A1322" s="238" t="s">
        <v>770</v>
      </c>
      <c r="B1322" s="756" t="s">
        <v>1366</v>
      </c>
      <c r="C1322" s="757"/>
      <c r="D1322" s="757"/>
      <c r="E1322" s="757"/>
      <c r="F1322" s="757"/>
    </row>
    <row r="1323" spans="1:12" ht="13.2" hidden="1">
      <c r="A1323" s="238" t="s">
        <v>770</v>
      </c>
      <c r="B1323" s="587" t="s">
        <v>681</v>
      </c>
    </row>
    <row r="1324" spans="1:12" ht="13.2" hidden="1">
      <c r="A1324" s="238" t="s">
        <v>770</v>
      </c>
      <c r="B1324" s="587" t="s">
        <v>682</v>
      </c>
    </row>
    <row r="1325" spans="1:12" ht="13.2" hidden="1">
      <c r="A1325" s="238" t="s">
        <v>770</v>
      </c>
      <c r="B1325" s="102"/>
      <c r="C1325" s="102"/>
      <c r="D1325" s="102"/>
      <c r="E1325" s="6"/>
      <c r="H1325" s="102"/>
    </row>
    <row r="1326" spans="1:12" ht="13.2" hidden="1">
      <c r="A1326" s="238" t="s">
        <v>770</v>
      </c>
      <c r="B1326" s="3" t="s">
        <v>388</v>
      </c>
      <c r="C1326" s="102"/>
      <c r="D1326" s="102"/>
      <c r="E1326" s="6"/>
      <c r="H1326" s="102"/>
    </row>
    <row r="1327" spans="1:12" ht="13.2" hidden="1">
      <c r="A1327" s="238" t="s">
        <v>770</v>
      </c>
      <c r="B1327" s="771" t="s">
        <v>1011</v>
      </c>
      <c r="C1327" s="218"/>
      <c r="D1327" s="218"/>
      <c r="E1327" s="218"/>
      <c r="F1327" s="218"/>
      <c r="G1327" s="218"/>
      <c r="H1327" s="272"/>
    </row>
    <row r="1328" spans="1:12" ht="13.2" hidden="1">
      <c r="A1328" s="238" t="s">
        <v>770</v>
      </c>
      <c r="B1328" s="40" t="s">
        <v>912</v>
      </c>
      <c r="C1328" s="102"/>
      <c r="D1328" s="102"/>
      <c r="E1328" s="102"/>
      <c r="F1328" s="102"/>
      <c r="G1328" s="102"/>
      <c r="H1328" s="102"/>
      <c r="I1328" s="102"/>
      <c r="J1328" s="102"/>
    </row>
    <row r="1329" spans="1:12" ht="13.2" hidden="1">
      <c r="A1329" s="238" t="s">
        <v>770</v>
      </c>
      <c r="B1329" s="40" t="s">
        <v>1353</v>
      </c>
      <c r="C1329" s="102"/>
      <c r="D1329" s="102"/>
      <c r="E1329" s="102"/>
      <c r="F1329" s="102"/>
      <c r="G1329" s="102"/>
      <c r="H1329" s="102"/>
      <c r="I1329" s="102"/>
      <c r="J1329" s="102"/>
    </row>
    <row r="1330" spans="1:12" ht="13.2" hidden="1">
      <c r="A1330" s="238" t="s">
        <v>770</v>
      </c>
      <c r="B1330" s="102"/>
      <c r="C1330" s="102"/>
      <c r="D1330" s="102"/>
      <c r="E1330" s="102"/>
      <c r="F1330" s="102"/>
      <c r="G1330" s="102"/>
      <c r="H1330" s="102"/>
      <c r="I1330" s="102"/>
      <c r="J1330" s="102"/>
    </row>
    <row r="1331" spans="1:12" ht="13.2" hidden="1">
      <c r="A1331" s="238" t="s">
        <v>770</v>
      </c>
      <c r="B1331" s="525"/>
      <c r="C1331" s="248"/>
      <c r="D1331" s="248"/>
      <c r="E1331" s="248"/>
      <c r="F1331" s="248"/>
      <c r="G1331" s="191" t="s">
        <v>403</v>
      </c>
      <c r="H1331" s="357"/>
    </row>
    <row r="1332" spans="1:12" ht="13.2" hidden="1">
      <c r="A1332" s="238" t="s">
        <v>770</v>
      </c>
      <c r="B1332" s="31" t="s">
        <v>1354</v>
      </c>
      <c r="C1332" s="356"/>
      <c r="D1332" s="249"/>
      <c r="E1332" s="249"/>
      <c r="F1332" s="249"/>
      <c r="G1332" s="494" t="s">
        <v>108</v>
      </c>
      <c r="H1332" s="360" t="s">
        <v>393</v>
      </c>
      <c r="L1332" s="218"/>
    </row>
    <row r="1333" spans="1:12" ht="13.2" hidden="1">
      <c r="A1333" s="238" t="s">
        <v>770</v>
      </c>
      <c r="B1333" s="31" t="s">
        <v>578</v>
      </c>
      <c r="C1333" s="358"/>
      <c r="D1333" s="249"/>
      <c r="E1333" s="249"/>
      <c r="F1333" s="249"/>
      <c r="G1333" s="538" t="s">
        <v>109</v>
      </c>
      <c r="H1333" s="543" t="s">
        <v>674</v>
      </c>
    </row>
    <row r="1334" spans="1:12" ht="13.8" hidden="1" thickBot="1">
      <c r="A1334" s="238" t="s">
        <v>770</v>
      </c>
      <c r="B1334" s="32" t="s">
        <v>579</v>
      </c>
      <c r="C1334" s="362"/>
      <c r="D1334" s="250"/>
      <c r="E1334" s="250"/>
      <c r="F1334" s="250"/>
      <c r="G1334" s="495" t="s">
        <v>448</v>
      </c>
      <c r="H1334" s="36" t="s">
        <v>580</v>
      </c>
    </row>
    <row r="1335" spans="1:12" ht="13.2" hidden="1">
      <c r="A1335" s="238" t="s">
        <v>770</v>
      </c>
      <c r="B1335" s="235" t="s">
        <v>581</v>
      </c>
      <c r="G1335" s="544">
        <f>$H$1205</f>
        <v>442</v>
      </c>
      <c r="H1335" s="275">
        <v>1130</v>
      </c>
    </row>
    <row r="1336" spans="1:12" ht="13.2" hidden="1">
      <c r="A1336" s="238" t="s">
        <v>770</v>
      </c>
      <c r="B1336" s="235" t="s">
        <v>1143</v>
      </c>
      <c r="G1336" s="544">
        <f>$H$1207</f>
        <v>5</v>
      </c>
      <c r="H1336" s="276">
        <v>4</v>
      </c>
    </row>
    <row r="1337" spans="1:12" ht="13.2" hidden="1">
      <c r="A1337" s="238" t="s">
        <v>770</v>
      </c>
      <c r="B1337" s="235" t="s">
        <v>73</v>
      </c>
      <c r="G1337" s="544">
        <f>$H$1208</f>
        <v>30</v>
      </c>
      <c r="H1337" s="276">
        <v>98</v>
      </c>
    </row>
    <row r="1338" spans="1:12" ht="13.2" hidden="1">
      <c r="A1338" s="238" t="s">
        <v>770</v>
      </c>
      <c r="B1338" s="235" t="s">
        <v>446</v>
      </c>
      <c r="G1338" s="544">
        <f>$H$1209</f>
        <v>31</v>
      </c>
      <c r="H1338" s="276">
        <v>17</v>
      </c>
    </row>
    <row r="1339" spans="1:12" ht="13.8" hidden="1" thickBot="1">
      <c r="A1339" s="238" t="s">
        <v>770</v>
      </c>
      <c r="B1339" s="235" t="s">
        <v>74</v>
      </c>
      <c r="G1339" s="544">
        <f>$H$1210</f>
        <v>376</v>
      </c>
      <c r="H1339" s="247">
        <v>1116</v>
      </c>
    </row>
    <row r="1340" spans="1:12" ht="13.8" hidden="1" thickBot="1">
      <c r="A1340" s="238" t="s">
        <v>770</v>
      </c>
      <c r="B1340" s="236" t="s">
        <v>582</v>
      </c>
      <c r="C1340" s="277"/>
      <c r="D1340" s="277"/>
      <c r="E1340" s="277"/>
      <c r="F1340" s="277"/>
      <c r="G1340" s="522">
        <f>$H$1219</f>
        <v>13295</v>
      </c>
      <c r="H1340" s="281">
        <v>11000</v>
      </c>
    </row>
    <row r="1341" spans="1:12" ht="13.2" hidden="1">
      <c r="A1341" s="238" t="s">
        <v>770</v>
      </c>
      <c r="B1341" s="39" t="s">
        <v>821</v>
      </c>
      <c r="C1341" s="102"/>
      <c r="D1341" s="102"/>
      <c r="E1341" s="102"/>
      <c r="F1341" s="298"/>
      <c r="G1341" s="298"/>
      <c r="H1341" s="102"/>
    </row>
    <row r="1342" spans="1:12" ht="13.2" hidden="1">
      <c r="A1342" s="238" t="s">
        <v>770</v>
      </c>
      <c r="B1342" s="39" t="s">
        <v>583</v>
      </c>
      <c r="C1342" s="102"/>
      <c r="D1342" s="102"/>
      <c r="E1342" s="102"/>
      <c r="F1342" s="298"/>
      <c r="G1342" s="298"/>
      <c r="H1342" s="102"/>
    </row>
    <row r="1343" spans="1:12" ht="13.2" hidden="1">
      <c r="A1343" s="238" t="s">
        <v>770</v>
      </c>
      <c r="B1343" s="6"/>
      <c r="C1343" s="102"/>
      <c r="D1343" s="102"/>
      <c r="E1343" s="102"/>
      <c r="F1343" s="298"/>
      <c r="G1343" s="298"/>
      <c r="H1343" s="102"/>
    </row>
    <row r="1344" spans="1:12" ht="13.2" hidden="1">
      <c r="A1344" s="238" t="s">
        <v>770</v>
      </c>
      <c r="B1344" s="102"/>
      <c r="C1344" s="102"/>
      <c r="D1344" s="102"/>
      <c r="E1344" s="102"/>
      <c r="F1344" s="298"/>
      <c r="G1344" s="298"/>
      <c r="H1344" s="102"/>
    </row>
    <row r="1345" spans="1:12" ht="13.2" hidden="1">
      <c r="A1345" s="238" t="s">
        <v>770</v>
      </c>
      <c r="B1345" s="27" t="s">
        <v>584</v>
      </c>
      <c r="H1345" s="102"/>
    </row>
    <row r="1346" spans="1:12" ht="13.2">
      <c r="H1346" s="102"/>
      <c r="L1346" s="767"/>
    </row>
    <row r="1347" spans="1:12" ht="13.2">
      <c r="H1347" s="102"/>
      <c r="L1347" s="767"/>
    </row>
    <row r="1348" spans="1:12" ht="13.2">
      <c r="H1348" s="102"/>
    </row>
    <row r="1349" spans="1:12" ht="13.2">
      <c r="H1349" s="102"/>
    </row>
    <row r="1350" spans="1:12" ht="10.5" customHeight="1">
      <c r="H1350" s="102"/>
    </row>
  </sheetData>
  <sheetProtection insertRows="0"/>
  <autoFilter ref="A2:A1350">
    <filterColumn colId="0">
      <filters>
        <filter val="x"/>
      </filters>
    </filterColumn>
  </autoFilter>
  <mergeCells count="69">
    <mergeCell ref="B241:C241"/>
    <mergeCell ref="B249:D249"/>
    <mergeCell ref="B244:J244"/>
    <mergeCell ref="F243:G243"/>
    <mergeCell ref="B254:D254"/>
    <mergeCell ref="B252:D252"/>
    <mergeCell ref="B251:D251"/>
    <mergeCell ref="B250:D250"/>
    <mergeCell ref="B425:E425"/>
    <mergeCell ref="B424:E424"/>
    <mergeCell ref="B415:L415"/>
    <mergeCell ref="B255:J255"/>
    <mergeCell ref="B253:D253"/>
    <mergeCell ref="B401:E401"/>
    <mergeCell ref="B423:E423"/>
    <mergeCell ref="B803:J803"/>
    <mergeCell ref="B985:G985"/>
    <mergeCell ref="B1011:D1011"/>
    <mergeCell ref="B806:E806"/>
    <mergeCell ref="B426:E426"/>
    <mergeCell ref="B536:C536"/>
    <mergeCell ref="B543:C543"/>
    <mergeCell ref="B583:C584"/>
    <mergeCell ref="E583:H583"/>
    <mergeCell ref="B557:C557"/>
    <mergeCell ref="B550:C550"/>
    <mergeCell ref="G438:J438"/>
    <mergeCell ref="C438:F438"/>
    <mergeCell ref="I583:I584"/>
    <mergeCell ref="B566:C566"/>
    <mergeCell ref="K583:K584"/>
    <mergeCell ref="B1277:E1277"/>
    <mergeCell ref="B1218:F1218"/>
    <mergeCell ref="B1224:C1224"/>
    <mergeCell ref="B1090:D1090"/>
    <mergeCell ref="B1141:F1141"/>
    <mergeCell ref="B837:D837"/>
    <mergeCell ref="B878:H878"/>
    <mergeCell ref="B722:J722"/>
    <mergeCell ref="B1086:K1086"/>
    <mergeCell ref="B1085:K1085"/>
    <mergeCell ref="B1044:F1045"/>
    <mergeCell ref="D785:J785"/>
    <mergeCell ref="I728:K728"/>
    <mergeCell ref="B725:J725"/>
    <mergeCell ref="B906:F906"/>
    <mergeCell ref="B109:F109"/>
    <mergeCell ref="B113:D113"/>
    <mergeCell ref="B110:F110"/>
    <mergeCell ref="F242:G242"/>
    <mergeCell ref="B242:C242"/>
    <mergeCell ref="B135:D135"/>
    <mergeCell ref="E149:I149"/>
    <mergeCell ref="B140:D140"/>
    <mergeCell ref="F241:G241"/>
    <mergeCell ref="B165:D165"/>
    <mergeCell ref="E162:E165"/>
    <mergeCell ref="B164:D164"/>
    <mergeCell ref="B153:C153"/>
    <mergeCell ref="B240:C240"/>
    <mergeCell ref="F240:G240"/>
    <mergeCell ref="F239:G239"/>
    <mergeCell ref="B16:K16"/>
    <mergeCell ref="B18:K18"/>
    <mergeCell ref="B94:C94"/>
    <mergeCell ref="B100:C100"/>
    <mergeCell ref="B20:K20"/>
    <mergeCell ref="B17:K17"/>
    <mergeCell ref="I33:J33"/>
  </mergeCells>
  <phoneticPr fontId="25" type="noConversion"/>
  <hyperlinks>
    <hyperlink ref="C36" r:id="rId1"/>
  </hyperlinks>
  <printOptions horizontalCentered="1"/>
  <pageMargins left="0.31496062992125984" right="0.31496062992125984" top="0.47244094488188981" bottom="0.55118110236220474" header="0.27559055118110237" footer="0.23622047244094491"/>
  <pageSetup paperSize="9" scale="88" fitToHeight="0" orientation="portrait" r:id="rId2"/>
  <headerFooter alignWithMargins="0">
    <oddHeader>Side &amp;P av &amp;N</oddHeader>
    <oddFooter>&amp;R&amp;"Arial Narrow,Normal"Bydelsstatistikk pr. 3. tertial 2013</oddFooter>
  </headerFooter>
  <rowBreaks count="22" manualBreakCount="22">
    <brk id="111" max="16383" man="1"/>
    <brk id="171" max="16383" man="1"/>
    <brk id="231" max="16383" man="1"/>
    <brk id="257" max="16383" man="1"/>
    <brk id="313" max="16383" man="1"/>
    <brk id="365" max="16383" man="1"/>
    <brk id="418" max="16383" man="1"/>
    <brk id="468" max="16383" man="1"/>
    <brk id="505" max="16383" man="1"/>
    <brk id="528" max="16383" man="1"/>
    <brk id="576" max="16383" man="1"/>
    <brk id="631" max="16383" man="1"/>
    <brk id="698" max="16383" man="1"/>
    <brk id="753" max="16383" man="1"/>
    <brk id="814" max="16383" man="1"/>
    <brk id="868" max="16383" man="1"/>
    <brk id="928" max="16383" man="1"/>
    <brk id="977" max="16383" man="1"/>
    <brk id="1039" max="16383" man="1"/>
    <brk id="1098" max="16383" man="1"/>
    <brk id="1152" max="16383" man="1"/>
    <brk id="1192" max="16383" man="1"/>
  </rowBreaks>
  <cellWatches>
    <cellWatch r="B66"/>
    <cellWatch r="C66"/>
    <cellWatch r="D66"/>
    <cellWatch r="E66"/>
    <cellWatch r="F66"/>
    <cellWatch r="G66"/>
    <cellWatch r="H66"/>
    <cellWatch r="I66"/>
    <cellWatch r="B67"/>
    <cellWatch r="C67"/>
    <cellWatch r="D67"/>
    <cellWatch r="E67"/>
    <cellWatch r="F67"/>
    <cellWatch r="G67"/>
    <cellWatch r="H67"/>
    <cellWatch r="I67"/>
    <cellWatch r="B68"/>
    <cellWatch r="C68"/>
    <cellWatch r="D68"/>
    <cellWatch r="E68"/>
    <cellWatch r="F68"/>
    <cellWatch r="G68"/>
    <cellWatch r="H68"/>
    <cellWatch r="I68"/>
    <cellWatch r="B69"/>
    <cellWatch r="C69"/>
    <cellWatch r="D69"/>
    <cellWatch r="E69"/>
    <cellWatch r="F69"/>
    <cellWatch r="G69"/>
    <cellWatch r="H69"/>
    <cellWatch r="I69"/>
    <cellWatch r="B70"/>
    <cellWatch r="C70"/>
    <cellWatch r="D70"/>
    <cellWatch r="E70"/>
    <cellWatch r="F70"/>
    <cellWatch r="G70"/>
    <cellWatch r="H70"/>
    <cellWatch r="I70"/>
    <cellWatch r="B71"/>
    <cellWatch r="C71"/>
    <cellWatch r="D71"/>
    <cellWatch r="E71"/>
    <cellWatch r="F71"/>
    <cellWatch r="G71"/>
    <cellWatch r="H71"/>
    <cellWatch r="I71"/>
    <cellWatch r="B72"/>
    <cellWatch r="C72"/>
    <cellWatch r="D72"/>
    <cellWatch r="E72"/>
    <cellWatch r="F72"/>
    <cellWatch r="G72"/>
    <cellWatch r="H72"/>
    <cellWatch r="I72"/>
    <cellWatch r="B73"/>
    <cellWatch r="C73"/>
    <cellWatch r="D73"/>
    <cellWatch r="E73"/>
    <cellWatch r="F73"/>
    <cellWatch r="G73"/>
    <cellWatch r="H73"/>
    <cellWatch r="I73"/>
    <cellWatch r="B74"/>
    <cellWatch r="C74"/>
    <cellWatch r="D74"/>
    <cellWatch r="E74"/>
    <cellWatch r="F74"/>
    <cellWatch r="G74"/>
    <cellWatch r="H74"/>
    <cellWatch r="I74"/>
    <cellWatch r="B75"/>
    <cellWatch r="C75"/>
    <cellWatch r="D75"/>
    <cellWatch r="E75"/>
    <cellWatch r="F75"/>
    <cellWatch r="G75"/>
    <cellWatch r="H75"/>
    <cellWatch r="I75"/>
  </cellWatches>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2">
    <pageSetUpPr fitToPage="1"/>
  </sheetPr>
  <dimension ref="A1:L1743"/>
  <sheetViews>
    <sheetView topLeftCell="A703" zoomScale="75" workbookViewId="0">
      <selection activeCell="H717" sqref="H717"/>
    </sheetView>
  </sheetViews>
  <sheetFormatPr baseColWidth="10" defaultColWidth="9.109375" defaultRowHeight="13.2"/>
  <cols>
    <col min="1" max="1" width="3.5546875" style="9" customWidth="1"/>
    <col min="2" max="2" width="53.5546875" style="123" customWidth="1"/>
    <col min="3" max="4" width="14.88671875" style="85" customWidth="1"/>
    <col min="5" max="5" width="12" style="9" bestFit="1" customWidth="1"/>
    <col min="6" max="6" width="9.109375" style="9"/>
    <col min="7" max="7" width="9.109375" style="578"/>
    <col min="8" max="16384" width="9.109375" style="9"/>
  </cols>
  <sheetData>
    <row r="1" spans="1:7">
      <c r="A1" s="9" t="s">
        <v>1069</v>
      </c>
      <c r="C1" s="84" t="s">
        <v>1326</v>
      </c>
      <c r="D1" s="84" t="s">
        <v>1326</v>
      </c>
    </row>
    <row r="2" spans="1:7">
      <c r="B2" s="124"/>
      <c r="C2" s="84">
        <f>'MAL2T-2013A.XLS'!$I$32</f>
        <v>12</v>
      </c>
      <c r="D2" s="84">
        <f>'MAL2T-2013A.XLS'!$I$32</f>
        <v>12</v>
      </c>
    </row>
    <row r="3" spans="1:7" ht="34.799999999999997">
      <c r="B3" s="125" t="s">
        <v>98</v>
      </c>
    </row>
    <row r="4" spans="1:7">
      <c r="B4" s="113" t="s">
        <v>882</v>
      </c>
      <c r="C4" s="86"/>
      <c r="D4" s="86"/>
    </row>
    <row r="5" spans="1:7">
      <c r="B5" s="108" t="s">
        <v>1141</v>
      </c>
      <c r="C5" s="86" t="str">
        <f>'MAL2T-2013A.XLS'!$I$67</f>
        <v xml:space="preserve"> xxxxx</v>
      </c>
      <c r="D5" s="86" t="str">
        <f>'MAL2T-2013A.XLS'!$I$67</f>
        <v xml:space="preserve"> xxxxx</v>
      </c>
    </row>
    <row r="6" spans="1:7" ht="26.4">
      <c r="B6" s="126" t="s">
        <v>1291</v>
      </c>
      <c r="C6" s="86">
        <f>'MAL2T-2013A.XLS'!$I$68</f>
        <v>0</v>
      </c>
      <c r="D6" s="86">
        <f>'MAL2T-2013A.XLS'!$I$68</f>
        <v>0</v>
      </c>
    </row>
    <row r="7" spans="1:7" ht="26.4">
      <c r="B7" s="126" t="s">
        <v>1216</v>
      </c>
      <c r="C7" s="86">
        <f>'MAL2T-2013A.XLS'!$I$69</f>
        <v>0</v>
      </c>
      <c r="D7" s="86">
        <f>'MAL2T-2013A.XLS'!$I$69</f>
        <v>0</v>
      </c>
    </row>
    <row r="8" spans="1:7" ht="26.4">
      <c r="B8" s="126" t="s">
        <v>1214</v>
      </c>
      <c r="C8" s="86">
        <f>'MAL2T-2013A.XLS'!$I$70</f>
        <v>26744</v>
      </c>
      <c r="D8" s="86">
        <f>'MAL2T-2013A.XLS'!$I$70</f>
        <v>26744</v>
      </c>
    </row>
    <row r="9" spans="1:7">
      <c r="B9" s="126" t="s">
        <v>1215</v>
      </c>
      <c r="C9" s="86">
        <f>'MAL2T-2013A.XLS'!$I$71</f>
        <v>0</v>
      </c>
      <c r="D9" s="86">
        <f>'MAL2T-2013A.XLS'!$I$71</f>
        <v>0</v>
      </c>
    </row>
    <row r="10" spans="1:7">
      <c r="B10" s="131" t="s">
        <v>874</v>
      </c>
      <c r="C10" s="86">
        <f>'MAL2T-2013A.XLS'!$I$72</f>
        <v>0</v>
      </c>
      <c r="D10" s="86">
        <f>'MAL2T-2013A.XLS'!$I$72</f>
        <v>0</v>
      </c>
    </row>
    <row r="11" spans="1:7" s="109" customFormat="1">
      <c r="B11" s="127" t="s">
        <v>430</v>
      </c>
      <c r="C11" s="116">
        <f>'MAL2T-2013A.XLS'!$I$73</f>
        <v>26744</v>
      </c>
      <c r="D11" s="116">
        <f>'MAL2T-2013A.XLS'!$I$73</f>
        <v>26744</v>
      </c>
      <c r="G11" s="578"/>
    </row>
    <row r="12" spans="1:7">
      <c r="B12" s="126" t="s">
        <v>431</v>
      </c>
      <c r="C12" s="86">
        <f>'MAL2T-2013A.XLS'!$I$74</f>
        <v>0</v>
      </c>
      <c r="D12" s="86">
        <f>'MAL2T-2013A.XLS'!$I$74</f>
        <v>0</v>
      </c>
    </row>
    <row r="13" spans="1:7">
      <c r="B13" s="108" t="s">
        <v>432</v>
      </c>
      <c r="C13" s="86">
        <f>'MAL2T-2013A.XLS'!$I$75</f>
        <v>26744</v>
      </c>
      <c r="D13" s="86">
        <f>'MAL2T-2013A.XLS'!$I$75</f>
        <v>26744</v>
      </c>
    </row>
    <row r="14" spans="1:7">
      <c r="B14" s="128"/>
      <c r="C14" s="86"/>
      <c r="D14" s="86"/>
    </row>
    <row r="15" spans="1:7" ht="38.25" customHeight="1">
      <c r="A15" s="9" t="s">
        <v>106</v>
      </c>
      <c r="B15" s="113" t="s">
        <v>629</v>
      </c>
      <c r="C15" s="86"/>
      <c r="D15" s="86"/>
    </row>
    <row r="16" spans="1:7">
      <c r="A16" s="9" t="s">
        <v>106</v>
      </c>
      <c r="B16" s="126" t="s">
        <v>908</v>
      </c>
      <c r="C16" s="86">
        <f>'MAL2T-2013A.XLS'!$E$95</f>
        <v>185</v>
      </c>
      <c r="D16" s="86">
        <f>'MAL2T-2013A.XLS'!$E$95</f>
        <v>185</v>
      </c>
    </row>
    <row r="17" spans="1:11">
      <c r="A17" s="9" t="s">
        <v>106</v>
      </c>
      <c r="B17" s="126" t="s">
        <v>1180</v>
      </c>
      <c r="C17" s="86">
        <f>'MAL2T-2013A.XLS'!$E$96</f>
        <v>0</v>
      </c>
      <c r="D17" s="86">
        <f>'MAL2T-2013A.XLS'!$E$96</f>
        <v>0</v>
      </c>
    </row>
    <row r="18" spans="1:11">
      <c r="A18" s="9" t="s">
        <v>106</v>
      </c>
      <c r="B18" s="126" t="s">
        <v>1181</v>
      </c>
      <c r="C18" s="86">
        <f>'MAL2T-2013A.XLS'!$E$97</f>
        <v>5</v>
      </c>
      <c r="D18" s="86">
        <f>'MAL2T-2013A.XLS'!$E$97</f>
        <v>5</v>
      </c>
    </row>
    <row r="19" spans="1:11">
      <c r="A19" s="9" t="s">
        <v>106</v>
      </c>
      <c r="B19" s="129"/>
      <c r="C19" s="86"/>
      <c r="D19" s="86"/>
    </row>
    <row r="20" spans="1:11" ht="26.4">
      <c r="A20" s="9" t="s">
        <v>106</v>
      </c>
      <c r="B20" s="113" t="s">
        <v>129</v>
      </c>
      <c r="C20" s="86"/>
      <c r="D20" s="86"/>
    </row>
    <row r="21" spans="1:11">
      <c r="A21" s="9" t="s">
        <v>106</v>
      </c>
      <c r="B21" s="130" t="s">
        <v>425</v>
      </c>
      <c r="C21" s="86"/>
      <c r="D21" s="86"/>
    </row>
    <row r="22" spans="1:11">
      <c r="A22" s="9" t="s">
        <v>106</v>
      </c>
      <c r="B22" s="131" t="s">
        <v>130</v>
      </c>
      <c r="C22" s="86">
        <f>'MAL2T-2013A.XLS'!$F$101</f>
        <v>18.75</v>
      </c>
      <c r="D22" s="86">
        <f>'MAL2T-2013A.XLS'!$F$101</f>
        <v>18.75</v>
      </c>
    </row>
    <row r="23" spans="1:11">
      <c r="A23" s="9" t="s">
        <v>106</v>
      </c>
      <c r="B23" s="131" t="s">
        <v>131</v>
      </c>
      <c r="C23" s="86">
        <f>'MAL2T-2013A.XLS'!$F$102</f>
        <v>0</v>
      </c>
      <c r="D23" s="86">
        <f>'MAL2T-2013A.XLS'!$F$102</f>
        <v>0</v>
      </c>
    </row>
    <row r="24" spans="1:11" s="109" customFormat="1">
      <c r="A24" s="109" t="s">
        <v>106</v>
      </c>
      <c r="B24" s="127" t="s">
        <v>126</v>
      </c>
      <c r="C24" s="116">
        <f>'MAL2T-2013A.XLS'!$F$103</f>
        <v>18.75</v>
      </c>
      <c r="D24" s="116">
        <f>'MAL2T-2013A.XLS'!$F$103</f>
        <v>18.75</v>
      </c>
      <c r="G24" s="578"/>
    </row>
    <row r="25" spans="1:11">
      <c r="B25" s="129"/>
      <c r="C25" s="86"/>
      <c r="D25" s="86"/>
    </row>
    <row r="26" spans="1:11" ht="26.4">
      <c r="B26" s="113" t="s">
        <v>1347</v>
      </c>
      <c r="C26" s="86"/>
      <c r="D26" s="86"/>
    </row>
    <row r="27" spans="1:11">
      <c r="B27" s="126" t="s">
        <v>1298</v>
      </c>
      <c r="C27" s="86">
        <f>'MAL2T-2013A.XLS'!$G$109</f>
        <v>78</v>
      </c>
      <c r="D27" s="86">
        <f>'MAL2T-2013A.XLS'!$G$109</f>
        <v>78</v>
      </c>
    </row>
    <row r="28" spans="1:11" ht="26.4">
      <c r="B28" s="126" t="s">
        <v>125</v>
      </c>
      <c r="C28" s="86">
        <f>'MAL2T-2013A.XLS'!$G$110</f>
        <v>6</v>
      </c>
      <c r="D28" s="86">
        <f>'MAL2T-2013A.XLS'!$G$110</f>
        <v>6</v>
      </c>
    </row>
    <row r="29" spans="1:11">
      <c r="C29" s="87"/>
      <c r="D29" s="87"/>
      <c r="K29" s="718"/>
    </row>
    <row r="30" spans="1:11">
      <c r="B30" s="132" t="s">
        <v>136</v>
      </c>
      <c r="C30" s="87"/>
      <c r="D30" s="87"/>
    </row>
    <row r="31" spans="1:11">
      <c r="B31" s="133" t="str">
        <f>'MAL2T-2013A.XLS'!H113</f>
        <v>Antall 3. tertial</v>
      </c>
      <c r="C31" s="85" t="s">
        <v>1004</v>
      </c>
      <c r="D31" s="85" t="s">
        <v>1004</v>
      </c>
    </row>
    <row r="32" spans="1:11">
      <c r="B32" s="126" t="s">
        <v>407</v>
      </c>
      <c r="C32" s="88" t="str">
        <f>'MAL2T-2013A.XLS'!$H$114</f>
        <v>xxxx</v>
      </c>
      <c r="D32" s="88" t="str">
        <f>'MAL2T-2013A.XLS'!$H$114</f>
        <v>xxxx</v>
      </c>
    </row>
    <row r="33" spans="2:6">
      <c r="B33" s="126" t="s">
        <v>119</v>
      </c>
      <c r="C33" s="88">
        <f>'MAL2T-2013A.XLS'!$H$115</f>
        <v>100</v>
      </c>
      <c r="D33" s="88">
        <f>'MAL2T-2013A.XLS'!$H$115</f>
        <v>100</v>
      </c>
    </row>
    <row r="34" spans="2:6">
      <c r="B34" s="126" t="s">
        <v>120</v>
      </c>
      <c r="C34" s="88">
        <f>'MAL2T-2013A.XLS'!$H$116</f>
        <v>137</v>
      </c>
      <c r="D34" s="88">
        <f>'MAL2T-2013A.XLS'!$H$116</f>
        <v>137</v>
      </c>
    </row>
    <row r="35" spans="2:6">
      <c r="B35" s="126" t="s">
        <v>121</v>
      </c>
      <c r="C35" s="88">
        <f>'MAL2T-2013A.XLS'!$H$117</f>
        <v>120</v>
      </c>
      <c r="D35" s="88">
        <f>'MAL2T-2013A.XLS'!$H$117</f>
        <v>120</v>
      </c>
    </row>
    <row r="36" spans="2:6">
      <c r="B36" s="126" t="s">
        <v>122</v>
      </c>
      <c r="C36" s="185">
        <f>'MAL2T-2013A.XLS'!$H$118</f>
        <v>0.87591240875912413</v>
      </c>
      <c r="D36" s="185">
        <f>D35/D34</f>
        <v>0.87591240875912413</v>
      </c>
      <c r="E36" s="181" t="s">
        <v>1349</v>
      </c>
      <c r="F36" s="9" t="s">
        <v>1179</v>
      </c>
    </row>
    <row r="37" spans="2:6">
      <c r="B37" s="126" t="s">
        <v>123</v>
      </c>
      <c r="C37" s="88">
        <f>'MAL2T-2013A.XLS'!$H$119</f>
        <v>74</v>
      </c>
      <c r="D37" s="88">
        <f>'MAL2T-2013A.XLS'!$H$119</f>
        <v>74</v>
      </c>
    </row>
    <row r="38" spans="2:6">
      <c r="B38" s="126" t="s">
        <v>124</v>
      </c>
      <c r="C38" s="88">
        <f>'MAL2T-2013A.XLS'!$H$120</f>
        <v>63</v>
      </c>
      <c r="D38" s="88">
        <f>'MAL2T-2013A.XLS'!$H$120</f>
        <v>63</v>
      </c>
    </row>
    <row r="39" spans="2:6">
      <c r="B39" s="108" t="s">
        <v>756</v>
      </c>
      <c r="C39" s="88" t="str">
        <f>'MAL2T-2013A.XLS'!$H$121</f>
        <v>xxxx</v>
      </c>
      <c r="D39" s="88" t="str">
        <f>'MAL2T-2013A.XLS'!$H$121</f>
        <v>xxxx</v>
      </c>
    </row>
    <row r="40" spans="2:6">
      <c r="B40" s="126" t="s">
        <v>1306</v>
      </c>
      <c r="C40" s="88">
        <f>'MAL2T-2013A.XLS'!$H$122</f>
        <v>94</v>
      </c>
      <c r="D40" s="88">
        <f>'MAL2T-2013A.XLS'!$H$122</f>
        <v>94</v>
      </c>
    </row>
    <row r="41" spans="2:6">
      <c r="B41" s="126" t="s">
        <v>1307</v>
      </c>
      <c r="C41" s="88">
        <f>'MAL2T-2013A.XLS'!$H$123</f>
        <v>154</v>
      </c>
      <c r="D41" s="88">
        <f>'MAL2T-2013A.XLS'!$H$123</f>
        <v>154</v>
      </c>
    </row>
    <row r="42" spans="2:6">
      <c r="B42" s="126" t="s">
        <v>1308</v>
      </c>
      <c r="C42" s="88">
        <f>'MAL2T-2013A.XLS'!$H$124</f>
        <v>134</v>
      </c>
      <c r="D42" s="88">
        <f>'MAL2T-2013A.XLS'!$H$124</f>
        <v>134</v>
      </c>
    </row>
    <row r="43" spans="2:6">
      <c r="B43" s="126" t="s">
        <v>1309</v>
      </c>
      <c r="C43" s="185">
        <f>'MAL2T-2013A.XLS'!$H$125</f>
        <v>0.87012987012987009</v>
      </c>
      <c r="D43" s="185">
        <f>D42/D41</f>
        <v>0.87012987012987009</v>
      </c>
      <c r="E43" s="181" t="s">
        <v>1349</v>
      </c>
      <c r="F43" s="9" t="s">
        <v>1179</v>
      </c>
    </row>
    <row r="44" spans="2:6">
      <c r="B44" s="126" t="s">
        <v>1310</v>
      </c>
      <c r="C44" s="88">
        <f>'MAL2T-2013A.XLS'!$H$126</f>
        <v>61</v>
      </c>
      <c r="D44" s="88">
        <f>'MAL2T-2013A.XLS'!$H$126</f>
        <v>61</v>
      </c>
    </row>
    <row r="45" spans="2:6">
      <c r="B45" s="126" t="s">
        <v>1311</v>
      </c>
      <c r="C45" s="88">
        <f>'MAL2T-2013A.XLS'!$H$127</f>
        <v>93</v>
      </c>
      <c r="D45" s="88">
        <f>'MAL2T-2013A.XLS'!$H$127</f>
        <v>93</v>
      </c>
    </row>
    <row r="46" spans="2:6">
      <c r="B46" s="126" t="s">
        <v>1312</v>
      </c>
      <c r="C46" s="88">
        <f>'MAL2T-2013A.XLS'!$H$128</f>
        <v>25</v>
      </c>
      <c r="D46" s="88">
        <f>'MAL2T-2013A.XLS'!$H$128</f>
        <v>25</v>
      </c>
    </row>
    <row r="47" spans="2:6">
      <c r="B47" s="126" t="s">
        <v>1313</v>
      </c>
      <c r="C47" s="88">
        <f>'MAL2T-2013A.XLS'!$H$129</f>
        <v>23</v>
      </c>
      <c r="D47" s="88">
        <f>'MAL2T-2013A.XLS'!$H$129</f>
        <v>23</v>
      </c>
    </row>
    <row r="48" spans="2:6">
      <c r="B48" s="126" t="s">
        <v>1314</v>
      </c>
      <c r="C48" s="185">
        <f>'MAL2T-2013A.XLS'!$H$130</f>
        <v>0.92</v>
      </c>
      <c r="D48" s="185">
        <f>D47/D46</f>
        <v>0.92</v>
      </c>
      <c r="E48" s="181" t="s">
        <v>1349</v>
      </c>
      <c r="F48" s="9" t="s">
        <v>1179</v>
      </c>
    </row>
    <row r="49" spans="2:7">
      <c r="B49" s="126"/>
      <c r="C49" s="88"/>
      <c r="D49" s="88"/>
    </row>
    <row r="50" spans="2:7">
      <c r="B50" s="133" t="str">
        <f>'MAL2T-2013A.XLS'!I113</f>
        <v>Antall hittil i år</v>
      </c>
      <c r="C50" s="85" t="s">
        <v>1004</v>
      </c>
      <c r="D50" s="85" t="s">
        <v>1004</v>
      </c>
    </row>
    <row r="51" spans="2:7">
      <c r="B51" s="126" t="s">
        <v>407</v>
      </c>
      <c r="C51" s="88"/>
      <c r="D51" s="88"/>
    </row>
    <row r="52" spans="2:7">
      <c r="B52" s="126" t="s">
        <v>119</v>
      </c>
      <c r="C52" s="88">
        <f>'MAL2T-2013A.XLS'!$I$115</f>
        <v>323</v>
      </c>
      <c r="D52" s="88">
        <f>'MAL2T-2013A.XLS'!$I$115</f>
        <v>323</v>
      </c>
    </row>
    <row r="53" spans="2:7">
      <c r="B53" s="126" t="s">
        <v>120</v>
      </c>
      <c r="C53" s="88">
        <f>'MAL2T-2013A.XLS'!$I$116</f>
        <v>319</v>
      </c>
      <c r="D53" s="88">
        <f>'MAL2T-2013A.XLS'!$I$116</f>
        <v>319</v>
      </c>
    </row>
    <row r="54" spans="2:7">
      <c r="B54" s="126" t="s">
        <v>121</v>
      </c>
      <c r="C54" s="88">
        <f>'MAL2T-2013A.XLS'!$I$117</f>
        <v>240</v>
      </c>
      <c r="D54" s="88">
        <f>'MAL2T-2013A.XLS'!$I$117</f>
        <v>240</v>
      </c>
    </row>
    <row r="55" spans="2:7">
      <c r="B55" s="126" t="s">
        <v>122</v>
      </c>
      <c r="C55" s="185">
        <f>'MAL2T-2013A.XLS'!$I$118</f>
        <v>0.75235109717868343</v>
      </c>
      <c r="D55" s="185">
        <f>D54/D53</f>
        <v>0.75235109717868343</v>
      </c>
      <c r="E55" s="181"/>
      <c r="F55" s="9" t="s">
        <v>1179</v>
      </c>
    </row>
    <row r="56" spans="2:7">
      <c r="B56" s="126" t="s">
        <v>123</v>
      </c>
      <c r="C56" s="88">
        <f>'MAL2T-2013A.XLS'!$I$119</f>
        <v>104</v>
      </c>
      <c r="D56" s="88">
        <f>'MAL2T-2013A.XLS'!$I$119</f>
        <v>104</v>
      </c>
    </row>
    <row r="57" spans="2:7">
      <c r="B57" s="126" t="s">
        <v>124</v>
      </c>
      <c r="C57" s="88">
        <f>'MAL2T-2013A.XLS'!$I$120</f>
        <v>215</v>
      </c>
      <c r="D57" s="88">
        <f>'MAL2T-2013A.XLS'!$I$120</f>
        <v>215</v>
      </c>
    </row>
    <row r="58" spans="2:7">
      <c r="B58" s="108" t="s">
        <v>756</v>
      </c>
      <c r="C58" s="88" t="str">
        <f>'MAL2T-2013A.XLS'!$I$121</f>
        <v>xxxx</v>
      </c>
      <c r="D58" s="88" t="str">
        <f>'MAL2T-2013A.XLS'!$I$121</f>
        <v>xxxx</v>
      </c>
    </row>
    <row r="59" spans="2:7">
      <c r="B59" s="126" t="s">
        <v>1306</v>
      </c>
      <c r="C59" s="88">
        <f>'MAL2T-2013A.XLS'!$I$122</f>
        <v>330</v>
      </c>
      <c r="D59" s="88">
        <f>'MAL2T-2013A.XLS'!$I$122</f>
        <v>330</v>
      </c>
      <c r="G59" s="579"/>
    </row>
    <row r="60" spans="2:7">
      <c r="B60" s="126" t="s">
        <v>1307</v>
      </c>
      <c r="C60" s="88">
        <f>'MAL2T-2013A.XLS'!$I$123</f>
        <v>352</v>
      </c>
      <c r="D60" s="88">
        <f>'MAL2T-2013A.XLS'!$I$123</f>
        <v>352</v>
      </c>
    </row>
    <row r="61" spans="2:7">
      <c r="B61" s="126" t="s">
        <v>1308</v>
      </c>
      <c r="C61" s="88">
        <f>'MAL2T-2013A.XLS'!$I$124</f>
        <v>318</v>
      </c>
      <c r="D61" s="88">
        <f>'MAL2T-2013A.XLS'!$I$124</f>
        <v>318</v>
      </c>
    </row>
    <row r="62" spans="2:7">
      <c r="B62" s="126" t="s">
        <v>1309</v>
      </c>
      <c r="C62" s="185">
        <f>'MAL2T-2013A.XLS'!$I$125</f>
        <v>0.90340909090909094</v>
      </c>
      <c r="D62" s="185">
        <f>D61/D60</f>
        <v>0.90340909090909094</v>
      </c>
      <c r="E62" s="181"/>
      <c r="F62" s="9" t="s">
        <v>1179</v>
      </c>
    </row>
    <row r="63" spans="2:7">
      <c r="B63" s="126" t="s">
        <v>1310</v>
      </c>
      <c r="C63" s="88">
        <f>'MAL2T-2013A.XLS'!$I$126</f>
        <v>152</v>
      </c>
      <c r="D63" s="88">
        <f>'MAL2T-2013A.XLS'!$I$126</f>
        <v>152</v>
      </c>
    </row>
    <row r="64" spans="2:7">
      <c r="B64" s="126" t="s">
        <v>1311</v>
      </c>
      <c r="C64" s="88">
        <f>'MAL2T-2013A.XLS'!$I$127</f>
        <v>200</v>
      </c>
      <c r="D64" s="88">
        <f>'MAL2T-2013A.XLS'!$I$127</f>
        <v>200</v>
      </c>
    </row>
    <row r="65" spans="1:6">
      <c r="B65" s="126" t="s">
        <v>1312</v>
      </c>
      <c r="C65" s="88">
        <f>'MAL2T-2013A.XLS'!$I$128</f>
        <v>85</v>
      </c>
      <c r="D65" s="88">
        <f>'MAL2T-2013A.XLS'!$I$128</f>
        <v>85</v>
      </c>
    </row>
    <row r="66" spans="1:6">
      <c r="B66" s="126" t="s">
        <v>1313</v>
      </c>
      <c r="C66" s="88">
        <f>'MAL2T-2013A.XLS'!$I$129</f>
        <v>79</v>
      </c>
      <c r="D66" s="88">
        <f>'MAL2T-2013A.XLS'!$I$129</f>
        <v>79</v>
      </c>
    </row>
    <row r="67" spans="1:6">
      <c r="B67" s="126" t="s">
        <v>1314</v>
      </c>
      <c r="C67" s="185">
        <f>'MAL2T-2013A.XLS'!$I$130</f>
        <v>0.92941176470588238</v>
      </c>
      <c r="D67" s="185">
        <f>D66/D65</f>
        <v>0.92941176470588238</v>
      </c>
      <c r="E67" s="181"/>
      <c r="F67" s="9" t="s">
        <v>1179</v>
      </c>
    </row>
    <row r="68" spans="1:6">
      <c r="B68" s="126"/>
      <c r="C68" s="88"/>
      <c r="D68" s="88"/>
    </row>
    <row r="69" spans="1:6">
      <c r="A69" s="9" t="s">
        <v>106</v>
      </c>
      <c r="B69" s="132" t="s">
        <v>132</v>
      </c>
    </row>
    <row r="70" spans="1:6">
      <c r="A70" s="9" t="s">
        <v>106</v>
      </c>
      <c r="B70" s="131" t="s">
        <v>1188</v>
      </c>
      <c r="C70" s="89">
        <f>'MAL2T-2013A.XLS'!$I$136</f>
        <v>1329</v>
      </c>
      <c r="D70" s="89">
        <f>'MAL2T-2013A.XLS'!$I$136</f>
        <v>1329</v>
      </c>
    </row>
    <row r="71" spans="1:6">
      <c r="A71" s="9" t="s">
        <v>106</v>
      </c>
      <c r="B71" s="131" t="s">
        <v>1374</v>
      </c>
      <c r="C71" s="89">
        <f>'MAL2T-2013A.XLS'!$I$137</f>
        <v>741</v>
      </c>
      <c r="D71" s="89">
        <f>'MAL2T-2013A.XLS'!$I$137</f>
        <v>741</v>
      </c>
    </row>
    <row r="72" spans="1:6">
      <c r="A72" s="9" t="s">
        <v>106</v>
      </c>
      <c r="B72" s="126" t="s">
        <v>758</v>
      </c>
      <c r="C72" s="89">
        <f>'MAL2T-2013A.XLS'!$I$138</f>
        <v>2070</v>
      </c>
      <c r="D72" s="89">
        <f>'MAL2T-2013A.XLS'!$I$138</f>
        <v>2070</v>
      </c>
    </row>
    <row r="73" spans="1:6">
      <c r="A73" s="9" t="s">
        <v>106</v>
      </c>
      <c r="B73" s="126"/>
      <c r="C73" s="89"/>
      <c r="D73" s="89"/>
    </row>
    <row r="74" spans="1:6" ht="26.4">
      <c r="A74" s="9" t="s">
        <v>106</v>
      </c>
      <c r="B74" s="107" t="str">
        <f>'MAL2T-2013A.XLS'!B140:D140</f>
        <v xml:space="preserve"> Tabell 1 -3-B3 - Ventetid på kommunalt disp. utleiebolig i perioden 01.01. - 31.12.    1)</v>
      </c>
      <c r="C74" s="89"/>
      <c r="D74" s="89"/>
    </row>
    <row r="75" spans="1:6">
      <c r="A75" s="9" t="s">
        <v>106</v>
      </c>
      <c r="B75" s="126" t="s">
        <v>739</v>
      </c>
      <c r="C75" s="89">
        <f>'MAL2T-2013A.XLS'!$F$141</f>
        <v>64</v>
      </c>
      <c r="D75" s="89">
        <f>'MAL2T-2013A.XLS'!$F$141</f>
        <v>64</v>
      </c>
    </row>
    <row r="76" spans="1:6">
      <c r="A76" s="9" t="s">
        <v>106</v>
      </c>
      <c r="B76" s="126" t="s">
        <v>740</v>
      </c>
      <c r="C76" s="89">
        <f>'MAL2T-2013A.XLS'!$G$141</f>
        <v>11</v>
      </c>
      <c r="D76" s="89">
        <f>'MAL2T-2013A.XLS'!$G$141</f>
        <v>11</v>
      </c>
    </row>
    <row r="77" spans="1:6">
      <c r="A77" s="9" t="s">
        <v>106</v>
      </c>
      <c r="B77" s="126" t="s">
        <v>535</v>
      </c>
      <c r="C77" s="89">
        <f>'MAL2T-2013A.XLS'!$H$141</f>
        <v>4</v>
      </c>
      <c r="D77" s="89">
        <f>'MAL2T-2013A.XLS'!$H$141</f>
        <v>4</v>
      </c>
    </row>
    <row r="78" spans="1:6">
      <c r="A78" s="9" t="s">
        <v>106</v>
      </c>
      <c r="B78" s="126" t="s">
        <v>536</v>
      </c>
      <c r="C78" s="89">
        <f>'MAL2T-2013A.XLS'!$I$141</f>
        <v>1</v>
      </c>
      <c r="D78" s="89">
        <f>'MAL2T-2013A.XLS'!$I$141</f>
        <v>1</v>
      </c>
    </row>
    <row r="79" spans="1:6">
      <c r="A79" s="9" t="s">
        <v>106</v>
      </c>
      <c r="B79" s="126" t="s">
        <v>1090</v>
      </c>
      <c r="C79" s="89">
        <f>'MAL2T-2013A.XLS'!$J$141</f>
        <v>5</v>
      </c>
      <c r="D79" s="89">
        <f>'MAL2T-2013A.XLS'!$J$141</f>
        <v>5</v>
      </c>
    </row>
    <row r="80" spans="1:6">
      <c r="A80" s="9" t="s">
        <v>106</v>
      </c>
      <c r="B80" s="107" t="s">
        <v>718</v>
      </c>
      <c r="C80" s="89">
        <f>'MAL2T-2013A.XLS'!$K$141</f>
        <v>85</v>
      </c>
      <c r="D80" s="89">
        <f>'MAL2T-2013A.XLS'!$K$141</f>
        <v>85</v>
      </c>
    </row>
    <row r="81" spans="1:7">
      <c r="A81" s="9" t="s">
        <v>106</v>
      </c>
      <c r="B81" s="126"/>
      <c r="C81" s="89"/>
      <c r="D81" s="89"/>
    </row>
    <row r="82" spans="1:7">
      <c r="A82" s="9" t="s">
        <v>106</v>
      </c>
      <c r="B82" s="134" t="s">
        <v>1144</v>
      </c>
      <c r="C82" s="90" t="str">
        <f>'MAL2T-2013A.XLS'!$G$146</f>
        <v/>
      </c>
      <c r="D82" s="90" t="str">
        <f>'MAL2T-2013A.XLS'!$G$146</f>
        <v/>
      </c>
    </row>
    <row r="83" spans="1:7">
      <c r="B83" s="126"/>
      <c r="C83" s="89"/>
      <c r="D83" s="89"/>
    </row>
    <row r="84" spans="1:7" s="92" customFormat="1" ht="57" customHeight="1">
      <c r="B84" s="113" t="s">
        <v>668</v>
      </c>
      <c r="C84" s="91"/>
      <c r="D84" s="91"/>
      <c r="G84" s="578"/>
    </row>
    <row r="85" spans="1:7" s="92" customFormat="1">
      <c r="B85" s="135" t="s">
        <v>408</v>
      </c>
      <c r="C85" s="91"/>
      <c r="D85" s="91"/>
      <c r="G85" s="578"/>
    </row>
    <row r="86" spans="1:7" s="92" customFormat="1">
      <c r="B86" s="126" t="s">
        <v>1289</v>
      </c>
      <c r="C86" s="91"/>
      <c r="D86" s="91"/>
      <c r="G86" s="578"/>
    </row>
    <row r="87" spans="1:7">
      <c r="B87" s="596" t="s">
        <v>875</v>
      </c>
      <c r="C87" s="85">
        <f>'MAL2T-2013A.XLS'!$E$154</f>
        <v>8</v>
      </c>
      <c r="D87" s="85">
        <f>'MAL2T-2013A.XLS'!$E$154</f>
        <v>8</v>
      </c>
      <c r="F87" s="685"/>
    </row>
    <row r="88" spans="1:7">
      <c r="B88" s="596" t="s">
        <v>876</v>
      </c>
      <c r="C88" s="85">
        <f>'MAL2T-2013A.XLS'!$F$154</f>
        <v>0</v>
      </c>
      <c r="D88" s="85">
        <f>'MAL2T-2013A.XLS'!$F$154</f>
        <v>0</v>
      </c>
      <c r="F88" s="656"/>
    </row>
    <row r="89" spans="1:7">
      <c r="B89" s="596" t="s">
        <v>877</v>
      </c>
      <c r="C89" s="85">
        <f>'MAL2T-2013A.XLS'!$G$154</f>
        <v>0</v>
      </c>
      <c r="D89" s="85">
        <f>'MAL2T-2013A.XLS'!$G$154</f>
        <v>0</v>
      </c>
      <c r="F89" s="656"/>
    </row>
    <row r="90" spans="1:7">
      <c r="B90" s="596" t="s">
        <v>878</v>
      </c>
      <c r="C90" s="85">
        <f>'MAL2T-2013A.XLS'!$H$154</f>
        <v>0</v>
      </c>
      <c r="D90" s="85">
        <f>'MAL2T-2013A.XLS'!$H$154</f>
        <v>0</v>
      </c>
      <c r="F90" s="656"/>
    </row>
    <row r="91" spans="1:7" s="92" customFormat="1">
      <c r="B91" s="127" t="s">
        <v>1164</v>
      </c>
      <c r="C91" s="118">
        <f>'MAL2T-2013A.XLS'!$I$154</f>
        <v>8</v>
      </c>
      <c r="D91" s="118">
        <f>'MAL2T-2013A.XLS'!$I$154</f>
        <v>8</v>
      </c>
      <c r="F91" s="656"/>
      <c r="G91" s="578"/>
    </row>
    <row r="92" spans="1:7" s="92" customFormat="1">
      <c r="F92" s="656"/>
      <c r="G92" s="578"/>
    </row>
    <row r="93" spans="1:7" s="92" customFormat="1" ht="17.25" customHeight="1">
      <c r="B93" s="136" t="s">
        <v>1290</v>
      </c>
      <c r="C93" s="91"/>
      <c r="D93" s="91"/>
      <c r="F93" s="656"/>
      <c r="G93" s="578"/>
    </row>
    <row r="94" spans="1:7">
      <c r="B94" s="596" t="s">
        <v>875</v>
      </c>
      <c r="C94" s="85">
        <f>'MAL2T-2013A.XLS'!$E$155</f>
        <v>10</v>
      </c>
      <c r="D94" s="85">
        <f>'MAL2T-2013A.XLS'!$E$155</f>
        <v>10</v>
      </c>
      <c r="F94" s="656"/>
    </row>
    <row r="95" spans="1:7">
      <c r="B95" s="596" t="s">
        <v>876</v>
      </c>
      <c r="C95" s="85">
        <f>'MAL2T-2013A.XLS'!$F$155</f>
        <v>0</v>
      </c>
      <c r="D95" s="85">
        <f>'MAL2T-2013A.XLS'!$F$155</f>
        <v>0</v>
      </c>
      <c r="F95" s="656"/>
    </row>
    <row r="96" spans="1:7">
      <c r="B96" s="596" t="s">
        <v>877</v>
      </c>
      <c r="C96" s="85">
        <f>'MAL2T-2013A.XLS'!$G$155</f>
        <v>0</v>
      </c>
      <c r="D96" s="85">
        <f>'MAL2T-2013A.XLS'!$G$155</f>
        <v>0</v>
      </c>
      <c r="F96" s="656"/>
    </row>
    <row r="97" spans="2:7">
      <c r="B97" s="596" t="s">
        <v>878</v>
      </c>
      <c r="C97" s="85">
        <f>'MAL2T-2013A.XLS'!$H$155</f>
        <v>0</v>
      </c>
      <c r="D97" s="85">
        <f>'MAL2T-2013A.XLS'!$H$155</f>
        <v>0</v>
      </c>
      <c r="F97" s="656"/>
    </row>
    <row r="98" spans="2:7" s="92" customFormat="1">
      <c r="B98" s="127" t="s">
        <v>879</v>
      </c>
      <c r="C98" s="118">
        <f>'MAL2T-2013A.XLS'!$I$155</f>
        <v>10</v>
      </c>
      <c r="D98" s="118">
        <f>'MAL2T-2013A.XLS'!$I$155</f>
        <v>10</v>
      </c>
      <c r="F98" s="656"/>
      <c r="G98" s="578"/>
    </row>
    <row r="99" spans="2:7">
      <c r="F99" s="685"/>
    </row>
    <row r="100" spans="2:7" s="92" customFormat="1" ht="18.75" customHeight="1">
      <c r="B100" s="136" t="s">
        <v>628</v>
      </c>
      <c r="C100" s="91"/>
      <c r="D100" s="91"/>
      <c r="F100" s="656"/>
      <c r="G100" s="578"/>
    </row>
    <row r="101" spans="2:7">
      <c r="B101" s="596" t="s">
        <v>875</v>
      </c>
      <c r="C101" s="85">
        <f>'MAL2T-2013A.XLS'!$E$156</f>
        <v>18</v>
      </c>
      <c r="D101" s="85">
        <f>'MAL2T-2013A.XLS'!$E$156</f>
        <v>18</v>
      </c>
      <c r="F101" s="656"/>
    </row>
    <row r="102" spans="2:7">
      <c r="B102" s="596" t="s">
        <v>876</v>
      </c>
      <c r="C102" s="85">
        <f>'MAL2T-2013A.XLS'!$F$156</f>
        <v>0</v>
      </c>
      <c r="D102" s="85">
        <f>'MAL2T-2013A.XLS'!$F$156</f>
        <v>0</v>
      </c>
      <c r="F102" s="656"/>
    </row>
    <row r="103" spans="2:7">
      <c r="B103" s="596" t="s">
        <v>877</v>
      </c>
      <c r="C103" s="85">
        <f>'MAL2T-2013A.XLS'!$G$156</f>
        <v>0</v>
      </c>
      <c r="D103" s="85">
        <f>'MAL2T-2013A.XLS'!$G$156</f>
        <v>0</v>
      </c>
      <c r="F103" s="656"/>
    </row>
    <row r="104" spans="2:7">
      <c r="B104" s="596" t="s">
        <v>878</v>
      </c>
      <c r="C104" s="85">
        <f>'MAL2T-2013A.XLS'!$H$156</f>
        <v>0</v>
      </c>
      <c r="D104" s="85">
        <f>'MAL2T-2013A.XLS'!$H$156</f>
        <v>0</v>
      </c>
      <c r="F104" s="656"/>
    </row>
    <row r="105" spans="2:7" s="92" customFormat="1">
      <c r="B105" s="127" t="s">
        <v>1193</v>
      </c>
      <c r="C105" s="118">
        <f>'MAL2T-2013A.XLS'!$I$156</f>
        <v>18</v>
      </c>
      <c r="D105" s="118">
        <f>'MAL2T-2013A.XLS'!$I$156</f>
        <v>18</v>
      </c>
      <c r="F105" s="656"/>
      <c r="G105" s="578"/>
    </row>
    <row r="106" spans="2:7" s="92" customFormat="1" ht="24.75" customHeight="1">
      <c r="F106" s="583"/>
      <c r="G106" s="578"/>
    </row>
    <row r="107" spans="2:7" s="92" customFormat="1" ht="12.75" customHeight="1">
      <c r="B107" s="687" t="s">
        <v>482</v>
      </c>
      <c r="C107" s="272"/>
      <c r="D107" s="272"/>
      <c r="F107" s="656"/>
      <c r="G107" s="578"/>
    </row>
    <row r="108" spans="2:7" s="92" customFormat="1" ht="12.75" customHeight="1">
      <c r="B108" s="688" t="s">
        <v>567</v>
      </c>
      <c r="C108" s="71"/>
      <c r="D108" s="71"/>
      <c r="F108" s="656"/>
      <c r="G108" s="578"/>
    </row>
    <row r="109" spans="2:7" s="92" customFormat="1" ht="12.75" customHeight="1">
      <c r="B109" s="689" t="s">
        <v>485</v>
      </c>
      <c r="C109" s="686"/>
      <c r="D109" s="686"/>
      <c r="F109" s="656"/>
      <c r="G109" s="578"/>
    </row>
    <row r="110" spans="2:7" s="92" customFormat="1" ht="12.75" customHeight="1">
      <c r="B110" s="690" t="s">
        <v>486</v>
      </c>
      <c r="C110" s="686"/>
      <c r="D110" s="686"/>
      <c r="F110" s="656"/>
      <c r="G110" s="578"/>
    </row>
    <row r="111" spans="2:7" s="92" customFormat="1" ht="12.75" customHeight="1">
      <c r="B111" s="170" t="s">
        <v>576</v>
      </c>
      <c r="C111" s="171">
        <f>'MAL2T-2013A.XLS'!$E$166</f>
        <v>8</v>
      </c>
      <c r="D111" s="171">
        <f>'MAL2T-2013A.XLS'!$E$166</f>
        <v>8</v>
      </c>
      <c r="F111" s="656"/>
      <c r="G111" s="578"/>
    </row>
    <row r="112" spans="2:7" s="92" customFormat="1">
      <c r="B112" s="127" t="s">
        <v>883</v>
      </c>
      <c r="C112" s="118">
        <f>'MAL2T-2013A.XLS'!E167</f>
        <v>4</v>
      </c>
      <c r="D112" s="118">
        <f>'MAL2T-2013A.XLS'!$E$167</f>
        <v>4</v>
      </c>
      <c r="F112" s="656"/>
      <c r="G112" s="578"/>
    </row>
    <row r="113" spans="2:7" s="92" customFormat="1" ht="27" customHeight="1">
      <c r="B113" s="127" t="s">
        <v>881</v>
      </c>
      <c r="C113" s="118">
        <f>'MAL2T-2013A.XLS'!$E$168</f>
        <v>12</v>
      </c>
      <c r="D113" s="118">
        <f>'MAL2T-2013A.XLS'!$E$168</f>
        <v>12</v>
      </c>
      <c r="F113" s="656"/>
      <c r="G113" s="578"/>
    </row>
    <row r="114" spans="2:7" s="92" customFormat="1" ht="12.75" customHeight="1">
      <c r="B114" s="108"/>
      <c r="C114" s="84"/>
      <c r="D114" s="84"/>
      <c r="F114" s="583"/>
      <c r="G114" s="578"/>
    </row>
    <row r="115" spans="2:7" s="92" customFormat="1" ht="12.75" customHeight="1">
      <c r="B115" s="108"/>
      <c r="C115" s="84"/>
      <c r="D115" s="84"/>
      <c r="F115" s="583"/>
      <c r="G115" s="578"/>
    </row>
    <row r="116" spans="2:7" s="92" customFormat="1">
      <c r="B116" s="108"/>
      <c r="C116" s="84"/>
      <c r="D116" s="84"/>
      <c r="G116" s="578"/>
    </row>
    <row r="117" spans="2:7">
      <c r="C117" s="86"/>
      <c r="D117" s="86"/>
    </row>
    <row r="118" spans="2:7" s="92" customFormat="1" ht="49.5" customHeight="1">
      <c r="B118" s="113" t="s">
        <v>669</v>
      </c>
      <c r="C118" s="91"/>
      <c r="D118" s="91"/>
      <c r="G118" s="578"/>
    </row>
    <row r="119" spans="2:7" s="92" customFormat="1">
      <c r="B119" s="135" t="s">
        <v>666</v>
      </c>
      <c r="C119" s="91"/>
      <c r="D119" s="91"/>
      <c r="G119" s="578"/>
    </row>
    <row r="120" spans="2:7" s="92" customFormat="1">
      <c r="B120" s="126" t="s">
        <v>1289</v>
      </c>
      <c r="C120" s="91">
        <f>'MAL2T-2013A.XLS'!$G$176</f>
        <v>0</v>
      </c>
      <c r="D120" s="91">
        <f>'MAL2T-2013A.XLS'!$G$176</f>
        <v>0</v>
      </c>
      <c r="G120" s="578"/>
    </row>
    <row r="121" spans="2:7" s="92" customFormat="1">
      <c r="B121" s="136" t="s">
        <v>1290</v>
      </c>
      <c r="C121" s="91">
        <f>'MAL2T-2013A.XLS'!$G$177</f>
        <v>0</v>
      </c>
      <c r="D121" s="91">
        <f>'MAL2T-2013A.XLS'!$G$177</f>
        <v>0</v>
      </c>
      <c r="G121" s="578"/>
    </row>
    <row r="122" spans="2:7" s="92" customFormat="1">
      <c r="B122" s="127" t="s">
        <v>1193</v>
      </c>
      <c r="C122" s="118">
        <f>'MAL2T-2013A.XLS'!$G$178</f>
        <v>0</v>
      </c>
      <c r="D122" s="118">
        <f>'MAL2T-2013A.XLS'!$G$178</f>
        <v>0</v>
      </c>
      <c r="G122" s="578"/>
    </row>
    <row r="123" spans="2:7" s="92" customFormat="1">
      <c r="B123" s="135" t="s">
        <v>667</v>
      </c>
      <c r="C123" s="94"/>
      <c r="D123" s="94"/>
      <c r="G123" s="578"/>
    </row>
    <row r="124" spans="2:7" s="92" customFormat="1">
      <c r="B124" s="126" t="s">
        <v>1289</v>
      </c>
      <c r="C124" s="91">
        <f>'MAL2T-2013A.XLS'!$H$176</f>
        <v>0</v>
      </c>
      <c r="D124" s="91">
        <f>'MAL2T-2013A.XLS'!$H$176</f>
        <v>0</v>
      </c>
      <c r="G124" s="578"/>
    </row>
    <row r="125" spans="2:7" s="92" customFormat="1">
      <c r="B125" s="136" t="s">
        <v>1290</v>
      </c>
      <c r="C125" s="91">
        <f>'MAL2T-2013A.XLS'!$H$177</f>
        <v>0</v>
      </c>
      <c r="D125" s="91">
        <f>'MAL2T-2013A.XLS'!$H$177</f>
        <v>0</v>
      </c>
      <c r="G125" s="578"/>
    </row>
    <row r="126" spans="2:7" s="92" customFormat="1">
      <c r="B126" s="127" t="s">
        <v>1193</v>
      </c>
      <c r="C126" s="118">
        <f>'MAL2T-2013A.XLS'!$H$178</f>
        <v>0</v>
      </c>
      <c r="D126" s="118">
        <f>'MAL2T-2013A.XLS'!$H$178</f>
        <v>0</v>
      </c>
      <c r="G126" s="578"/>
    </row>
    <row r="127" spans="2:7" s="92" customFormat="1">
      <c r="B127" s="135" t="s">
        <v>577</v>
      </c>
      <c r="C127" s="91"/>
      <c r="D127" s="91"/>
      <c r="G127" s="578"/>
    </row>
    <row r="128" spans="2:7" s="92" customFormat="1">
      <c r="B128" s="126" t="s">
        <v>1289</v>
      </c>
      <c r="C128" s="91">
        <f>'MAL2T-2013A.XLS'!$I$176</f>
        <v>0</v>
      </c>
      <c r="D128" s="91">
        <f>'MAL2T-2013A.XLS'!$I$176</f>
        <v>0</v>
      </c>
      <c r="G128" s="578"/>
    </row>
    <row r="129" spans="2:7" s="92" customFormat="1">
      <c r="B129" s="136" t="s">
        <v>1290</v>
      </c>
      <c r="C129" s="91">
        <f>'MAL2T-2013A.XLS'!$I$177</f>
        <v>0</v>
      </c>
      <c r="D129" s="91">
        <f>'MAL2T-2013A.XLS'!$I$177</f>
        <v>0</v>
      </c>
      <c r="G129" s="578"/>
    </row>
    <row r="130" spans="2:7" s="92" customFormat="1">
      <c r="B130" s="127" t="s">
        <v>1193</v>
      </c>
      <c r="C130" s="118">
        <f>'MAL2T-2013A.XLS'!$I$178</f>
        <v>0</v>
      </c>
      <c r="D130" s="118">
        <f>'MAL2T-2013A.XLS'!$I$178</f>
        <v>0</v>
      </c>
      <c r="G130" s="578"/>
    </row>
    <row r="131" spans="2:7" s="92" customFormat="1">
      <c r="B131" s="108"/>
      <c r="C131" s="91"/>
      <c r="D131" s="91"/>
      <c r="G131" s="578"/>
    </row>
    <row r="132" spans="2:7" s="92" customFormat="1">
      <c r="B132" s="138" t="s">
        <v>414</v>
      </c>
      <c r="C132" s="93" t="str">
        <f>'MAL2T-2013A.XLS'!$H$179</f>
        <v/>
      </c>
      <c r="D132" s="93" t="str">
        <f>'MAL2T-2013A.XLS'!$H$179</f>
        <v/>
      </c>
      <c r="F132" s="583"/>
      <c r="G132" s="578"/>
    </row>
    <row r="133" spans="2:7" s="92" customFormat="1">
      <c r="B133" s="154"/>
      <c r="C133" s="598"/>
      <c r="D133" s="598"/>
      <c r="F133" s="583"/>
      <c r="G133" s="578"/>
    </row>
    <row r="134" spans="2:7" s="92" customFormat="1" ht="27" customHeight="1">
      <c r="B134" s="631" t="s">
        <v>1043</v>
      </c>
      <c r="C134" s="118">
        <f>'MAL2T-2013A.XLS'!$I$181</f>
        <v>0</v>
      </c>
      <c r="D134" s="118">
        <f>'MAL2T-2013A.XLS'!$I$181</f>
        <v>0</v>
      </c>
      <c r="F134" s="583"/>
      <c r="G134" s="578"/>
    </row>
    <row r="135" spans="2:7" s="92" customFormat="1">
      <c r="B135" s="108"/>
      <c r="C135" s="91"/>
      <c r="D135" s="91"/>
      <c r="G135" s="578"/>
    </row>
    <row r="136" spans="2:7" s="92" customFormat="1">
      <c r="B136" s="139"/>
      <c r="C136" s="91"/>
      <c r="D136" s="91"/>
      <c r="G136" s="578"/>
    </row>
    <row r="137" spans="2:7" s="92" customFormat="1" ht="39.6">
      <c r="B137" s="113" t="s">
        <v>293</v>
      </c>
      <c r="C137" s="91"/>
      <c r="D137" s="91"/>
      <c r="G137" s="578"/>
    </row>
    <row r="138" spans="2:7" s="92" customFormat="1" ht="33" customHeight="1">
      <c r="B138" s="129" t="s">
        <v>824</v>
      </c>
      <c r="C138" s="91"/>
      <c r="D138" s="91"/>
      <c r="G138" s="578"/>
    </row>
    <row r="139" spans="2:7" s="92" customFormat="1">
      <c r="B139" s="126" t="s">
        <v>1289</v>
      </c>
      <c r="C139" s="91">
        <f>'MAL2T-2013A.XLS'!$F$194</f>
        <v>0</v>
      </c>
      <c r="D139" s="91">
        <f>'MAL2T-2013A.XLS'!$F$194</f>
        <v>0</v>
      </c>
      <c r="G139" s="578"/>
    </row>
    <row r="140" spans="2:7" s="92" customFormat="1">
      <c r="B140" s="136" t="s">
        <v>1290</v>
      </c>
      <c r="C140" s="91">
        <f>'MAL2T-2013A.XLS'!$F$195</f>
        <v>0</v>
      </c>
      <c r="D140" s="91">
        <f>'MAL2T-2013A.XLS'!$F$195</f>
        <v>0</v>
      </c>
      <c r="G140" s="578"/>
    </row>
    <row r="141" spans="2:7" s="92" customFormat="1">
      <c r="B141" s="127" t="s">
        <v>1157</v>
      </c>
      <c r="C141" s="118">
        <f>'MAL2T-2013A.XLS'!$F$196</f>
        <v>0</v>
      </c>
      <c r="D141" s="118">
        <f>'MAL2T-2013A.XLS'!$F$196</f>
        <v>0</v>
      </c>
      <c r="G141" s="578"/>
    </row>
    <row r="142" spans="2:7" s="92" customFormat="1" ht="27" customHeight="1">
      <c r="B142" s="129" t="s">
        <v>825</v>
      </c>
      <c r="C142" s="91"/>
      <c r="D142" s="91"/>
      <c r="G142" s="578"/>
    </row>
    <row r="143" spans="2:7" s="92" customFormat="1">
      <c r="B143" s="126" t="s">
        <v>1289</v>
      </c>
      <c r="C143" s="91">
        <f>'MAL2T-2013A.XLS'!$G$194</f>
        <v>0</v>
      </c>
      <c r="D143" s="91">
        <f>'MAL2T-2013A.XLS'!$G$194</f>
        <v>0</v>
      </c>
      <c r="G143" s="578"/>
    </row>
    <row r="144" spans="2:7" s="92" customFormat="1">
      <c r="B144" s="136" t="s">
        <v>1290</v>
      </c>
      <c r="C144" s="91">
        <f>'MAL2T-2013A.XLS'!$G$195</f>
        <v>0</v>
      </c>
      <c r="D144" s="91">
        <f>'MAL2T-2013A.XLS'!$G$195</f>
        <v>0</v>
      </c>
      <c r="G144" s="578"/>
    </row>
    <row r="145" spans="2:7" s="92" customFormat="1">
      <c r="B145" s="127" t="s">
        <v>1157</v>
      </c>
      <c r="C145" s="118">
        <f>'MAL2T-2013A.XLS'!$G$196</f>
        <v>0</v>
      </c>
      <c r="D145" s="118">
        <f>'MAL2T-2013A.XLS'!$G$196</f>
        <v>0</v>
      </c>
      <c r="G145" s="578"/>
    </row>
    <row r="146" spans="2:7" s="92" customFormat="1">
      <c r="B146" s="129" t="s">
        <v>826</v>
      </c>
      <c r="C146" s="91"/>
      <c r="D146" s="91"/>
      <c r="G146" s="578"/>
    </row>
    <row r="147" spans="2:7" s="92" customFormat="1">
      <c r="B147" s="126" t="s">
        <v>1289</v>
      </c>
      <c r="C147" s="91">
        <f>'MAL2T-2013A.XLS'!$H$194</f>
        <v>0</v>
      </c>
      <c r="D147" s="91">
        <f>'MAL2T-2013A.XLS'!$H$194</f>
        <v>0</v>
      </c>
      <c r="G147" s="578"/>
    </row>
    <row r="148" spans="2:7" s="92" customFormat="1">
      <c r="B148" s="136" t="s">
        <v>1290</v>
      </c>
      <c r="C148" s="91">
        <f>'MAL2T-2013A.XLS'!$H$195</f>
        <v>0</v>
      </c>
      <c r="D148" s="91">
        <f>'MAL2T-2013A.XLS'!$H$195</f>
        <v>0</v>
      </c>
      <c r="G148" s="578"/>
    </row>
    <row r="149" spans="2:7" s="92" customFormat="1">
      <c r="B149" s="127" t="s">
        <v>1157</v>
      </c>
      <c r="C149" s="118">
        <f>'MAL2T-2013A.XLS'!$H$196</f>
        <v>0</v>
      </c>
      <c r="D149" s="118">
        <f>'MAL2T-2013A.XLS'!$H$196</f>
        <v>0</v>
      </c>
      <c r="G149" s="578"/>
    </row>
    <row r="150" spans="2:7" s="92" customFormat="1">
      <c r="B150" s="129" t="s">
        <v>827</v>
      </c>
      <c r="C150" s="91"/>
      <c r="D150" s="91"/>
      <c r="G150" s="578"/>
    </row>
    <row r="151" spans="2:7" s="92" customFormat="1">
      <c r="B151" s="126" t="s">
        <v>1289</v>
      </c>
      <c r="C151" s="91">
        <f>'MAL2T-2013A.XLS'!$I$194</f>
        <v>0</v>
      </c>
      <c r="D151" s="91">
        <f>'MAL2T-2013A.XLS'!$I$194</f>
        <v>0</v>
      </c>
      <c r="G151" s="578"/>
    </row>
    <row r="152" spans="2:7" s="92" customFormat="1">
      <c r="B152" s="136" t="s">
        <v>1290</v>
      </c>
      <c r="C152" s="91">
        <f>'MAL2T-2013A.XLS'!$I$195</f>
        <v>0</v>
      </c>
      <c r="D152" s="91">
        <f>'MAL2T-2013A.XLS'!$I$195</f>
        <v>0</v>
      </c>
      <c r="G152" s="578"/>
    </row>
    <row r="153" spans="2:7" s="92" customFormat="1">
      <c r="B153" s="127" t="s">
        <v>1157</v>
      </c>
      <c r="C153" s="118">
        <f>'MAL2T-2013A.XLS'!$I$196</f>
        <v>0</v>
      </c>
      <c r="D153" s="118">
        <f>'MAL2T-2013A.XLS'!$I$196</f>
        <v>0</v>
      </c>
      <c r="G153" s="578"/>
    </row>
    <row r="154" spans="2:7" s="92" customFormat="1">
      <c r="B154" s="129" t="s">
        <v>828</v>
      </c>
      <c r="C154" s="91"/>
      <c r="D154" s="91"/>
      <c r="G154" s="578"/>
    </row>
    <row r="155" spans="2:7" s="92" customFormat="1">
      <c r="B155" s="126" t="s">
        <v>1289</v>
      </c>
      <c r="C155" s="91">
        <f>'MAL2T-2013A.XLS'!$J$194</f>
        <v>0</v>
      </c>
      <c r="D155" s="91">
        <f>'MAL2T-2013A.XLS'!$J$194</f>
        <v>0</v>
      </c>
      <c r="G155" s="578"/>
    </row>
    <row r="156" spans="2:7" s="92" customFormat="1">
      <c r="B156" s="136" t="s">
        <v>1290</v>
      </c>
      <c r="C156" s="91">
        <f>'MAL2T-2013A.XLS'!$J$195</f>
        <v>0</v>
      </c>
      <c r="D156" s="91">
        <f>'MAL2T-2013A.XLS'!$J$195</f>
        <v>0</v>
      </c>
      <c r="G156" s="578"/>
    </row>
    <row r="157" spans="2:7" s="92" customFormat="1">
      <c r="B157" s="127" t="s">
        <v>1157</v>
      </c>
      <c r="C157" s="118">
        <f>'MAL2T-2013A.XLS'!$J$196</f>
        <v>0</v>
      </c>
      <c r="D157" s="118">
        <f>'MAL2T-2013A.XLS'!$J$196</f>
        <v>0</v>
      </c>
      <c r="G157" s="578"/>
    </row>
    <row r="158" spans="2:7" s="92" customFormat="1">
      <c r="B158" s="129" t="s">
        <v>829</v>
      </c>
      <c r="C158" s="91"/>
      <c r="D158" s="91"/>
      <c r="G158" s="578"/>
    </row>
    <row r="159" spans="2:7" s="92" customFormat="1">
      <c r="B159" s="126" t="s">
        <v>1289</v>
      </c>
      <c r="C159" s="91">
        <f>'MAL2T-2013A.XLS'!$K$194</f>
        <v>0</v>
      </c>
      <c r="D159" s="91">
        <f>'MAL2T-2013A.XLS'!$K$194</f>
        <v>0</v>
      </c>
      <c r="G159" s="578"/>
    </row>
    <row r="160" spans="2:7" s="92" customFormat="1">
      <c r="B160" s="136" t="s">
        <v>1290</v>
      </c>
      <c r="C160" s="91">
        <f>'MAL2T-2013A.XLS'!$K$195</f>
        <v>0</v>
      </c>
      <c r="D160" s="91">
        <f>'MAL2T-2013A.XLS'!$K$195</f>
        <v>0</v>
      </c>
      <c r="G160" s="578"/>
    </row>
    <row r="161" spans="2:7" s="92" customFormat="1">
      <c r="B161" s="127" t="s">
        <v>1157</v>
      </c>
      <c r="C161" s="118">
        <f>'MAL2T-2013A.XLS'!$K$196</f>
        <v>0</v>
      </c>
      <c r="D161" s="118">
        <f>'MAL2T-2013A.XLS'!$K$196</f>
        <v>0</v>
      </c>
      <c r="G161" s="578"/>
    </row>
    <row r="162" spans="2:7" s="92" customFormat="1">
      <c r="B162" s="129" t="s">
        <v>1412</v>
      </c>
      <c r="C162" s="91"/>
      <c r="D162" s="91"/>
      <c r="G162" s="578"/>
    </row>
    <row r="163" spans="2:7" s="92" customFormat="1">
      <c r="B163" s="126" t="s">
        <v>1289</v>
      </c>
      <c r="C163" s="91">
        <f>'MAL2T-2013A.XLS'!$L$194</f>
        <v>0</v>
      </c>
      <c r="D163" s="91">
        <f>'MAL2T-2013A.XLS'!$L$194</f>
        <v>0</v>
      </c>
      <c r="G163" s="578"/>
    </row>
    <row r="164" spans="2:7" s="92" customFormat="1">
      <c r="B164" s="136" t="s">
        <v>1290</v>
      </c>
      <c r="C164" s="91">
        <f>'MAL2T-2013A.XLS'!$L$195</f>
        <v>0</v>
      </c>
      <c r="D164" s="91">
        <f>'MAL2T-2013A.XLS'!$L$195</f>
        <v>0</v>
      </c>
      <c r="G164" s="578"/>
    </row>
    <row r="165" spans="2:7" s="92" customFormat="1">
      <c r="B165" s="127" t="s">
        <v>1157</v>
      </c>
      <c r="C165" s="118">
        <f>'MAL2T-2013A.XLS'!$L$196</f>
        <v>0</v>
      </c>
      <c r="D165" s="118">
        <f>'MAL2T-2013A.XLS'!$L$196</f>
        <v>0</v>
      </c>
      <c r="G165" s="578"/>
    </row>
    <row r="166" spans="2:7" s="92" customFormat="1">
      <c r="B166" s="139"/>
      <c r="C166" s="91"/>
      <c r="D166" s="91"/>
      <c r="G166" s="578"/>
    </row>
    <row r="167" spans="2:7" s="92" customFormat="1" ht="26.4">
      <c r="B167" s="107" t="s">
        <v>292</v>
      </c>
      <c r="C167" s="91"/>
      <c r="D167" s="91"/>
      <c r="G167" s="578"/>
    </row>
    <row r="168" spans="2:7" s="92" customFormat="1">
      <c r="B168" s="139" t="s">
        <v>660</v>
      </c>
      <c r="C168" s="91">
        <f>'MAL2T-2013A.XLS'!$D$206</f>
        <v>8257</v>
      </c>
      <c r="D168" s="91">
        <f>'MAL2T-2013A.XLS'!$D$206</f>
        <v>8257</v>
      </c>
      <c r="G168" s="578"/>
    </row>
    <row r="169" spans="2:7" s="92" customFormat="1">
      <c r="B169" s="139" t="str">
        <f>'MAL2T-2013A.XLS'!E205</f>
        <v>2 uker-2 md.</v>
      </c>
      <c r="C169" s="91">
        <f>'MAL2T-2013A.XLS'!$E$206</f>
        <v>604</v>
      </c>
      <c r="D169" s="91">
        <f>'MAL2T-2013A.XLS'!$E$206</f>
        <v>604</v>
      </c>
      <c r="G169" s="578"/>
    </row>
    <row r="170" spans="2:7" s="92" customFormat="1">
      <c r="B170" s="139" t="str">
        <f>'MAL2T-2013A.XLS'!F205</f>
        <v xml:space="preserve"> 2-4 md.</v>
      </c>
      <c r="C170" s="91">
        <f>'MAL2T-2013A.XLS'!$F$206</f>
        <v>7</v>
      </c>
      <c r="D170" s="91">
        <f>'MAL2T-2013A.XLS'!$F$206</f>
        <v>7</v>
      </c>
      <c r="G170" s="578"/>
    </row>
    <row r="171" spans="2:7" s="92" customFormat="1">
      <c r="B171" s="139" t="str">
        <f>'MAL2T-2013A.XLS'!G205</f>
        <v>4- 6 md.</v>
      </c>
      <c r="C171" s="91">
        <f>'MAL2T-2013A.XLS'!$G$206</f>
        <v>2</v>
      </c>
      <c r="D171" s="91">
        <f>'MAL2T-2013A.XLS'!$G$206</f>
        <v>2</v>
      </c>
      <c r="G171" s="578"/>
    </row>
    <row r="172" spans="2:7" s="92" customFormat="1">
      <c r="B172" s="139" t="str">
        <f>'MAL2T-2013A.XLS'!H205</f>
        <v>6-12 md.</v>
      </c>
      <c r="C172" s="91">
        <f>'MAL2T-2013A.XLS'!$H$206</f>
        <v>0</v>
      </c>
      <c r="D172" s="91">
        <f>'MAL2T-2013A.XLS'!$H$206</f>
        <v>0</v>
      </c>
      <c r="G172" s="578"/>
    </row>
    <row r="173" spans="2:7" s="92" customFormat="1">
      <c r="B173" s="139" t="str">
        <f>'MAL2T-2013A.XLS'!I205</f>
        <v>&gt; 12 md.</v>
      </c>
      <c r="C173" s="91">
        <f>'MAL2T-2013A.XLS'!$I$206</f>
        <v>1</v>
      </c>
      <c r="D173" s="91">
        <f>'MAL2T-2013A.XLS'!$I$206</f>
        <v>1</v>
      </c>
      <c r="G173" s="578"/>
    </row>
    <row r="174" spans="2:7" s="92" customFormat="1">
      <c r="B174" s="140" t="s">
        <v>358</v>
      </c>
      <c r="C174" s="118">
        <f>'MAL2T-2013A.XLS'!$J$206</f>
        <v>8871</v>
      </c>
      <c r="D174" s="118">
        <f>'MAL2T-2013A.XLS'!$J$206</f>
        <v>8871</v>
      </c>
      <c r="G174" s="578"/>
    </row>
    <row r="175" spans="2:7" s="92" customFormat="1">
      <c r="B175" s="108" t="s">
        <v>719</v>
      </c>
      <c r="C175" s="188">
        <f>'MAL2T-2013A.XLS'!$K$206</f>
        <v>0.93078570623379553</v>
      </c>
      <c r="D175" s="188">
        <f>IF(D168=0,0,D168/D174)</f>
        <v>0.93078570623379553</v>
      </c>
      <c r="E175" s="182" t="s">
        <v>1350</v>
      </c>
      <c r="F175" s="92" t="s">
        <v>1179</v>
      </c>
      <c r="G175" s="578"/>
    </row>
    <row r="176" spans="2:7" s="92" customFormat="1">
      <c r="B176" s="108"/>
      <c r="C176" s="91"/>
      <c r="D176" s="91"/>
      <c r="G176" s="578"/>
    </row>
    <row r="177" spans="2:7" s="92" customFormat="1" ht="26.4">
      <c r="B177" s="113" t="s">
        <v>294</v>
      </c>
      <c r="C177" s="91"/>
      <c r="D177" s="91"/>
      <c r="G177" s="578"/>
    </row>
    <row r="178" spans="2:7" s="92" customFormat="1">
      <c r="B178" s="139" t="s">
        <v>660</v>
      </c>
      <c r="C178" s="91">
        <f>'MAL2T-2013A.XLS'!$D$213</f>
        <v>27</v>
      </c>
      <c r="D178" s="91">
        <f>'MAL2T-2013A.XLS'!$D$213</f>
        <v>27</v>
      </c>
      <c r="G178" s="578"/>
    </row>
    <row r="179" spans="2:7" s="92" customFormat="1">
      <c r="B179" s="139" t="str">
        <f>'MAL2T-2013A.XLS'!E212</f>
        <v>2 uker-2 md.</v>
      </c>
      <c r="C179" s="91">
        <f>'MAL2T-2013A.XLS'!$E$213</f>
        <v>29</v>
      </c>
      <c r="D179" s="91">
        <f>'MAL2T-2013A.XLS'!$E$213</f>
        <v>29</v>
      </c>
      <c r="G179" s="578"/>
    </row>
    <row r="180" spans="2:7" s="92" customFormat="1">
      <c r="B180" s="139" t="str">
        <f>'MAL2T-2013A.XLS'!F212</f>
        <v xml:space="preserve"> 2-4 md.</v>
      </c>
      <c r="C180" s="91">
        <f>'MAL2T-2013A.XLS'!$F$213</f>
        <v>16</v>
      </c>
      <c r="D180" s="91">
        <f>'MAL2T-2013A.XLS'!$F$213</f>
        <v>16</v>
      </c>
      <c r="G180" s="578"/>
    </row>
    <row r="181" spans="2:7" s="92" customFormat="1">
      <c r="B181" s="139" t="str">
        <f>'MAL2T-2013A.XLS'!G212</f>
        <v>4- 6 md.</v>
      </c>
      <c r="C181" s="91">
        <f>'MAL2T-2013A.XLS'!$G$213</f>
        <v>3</v>
      </c>
      <c r="D181" s="91">
        <f>'MAL2T-2013A.XLS'!$G$213</f>
        <v>3</v>
      </c>
      <c r="G181" s="578"/>
    </row>
    <row r="182" spans="2:7" s="92" customFormat="1">
      <c r="B182" s="139" t="str">
        <f>'MAL2T-2013A.XLS'!H212</f>
        <v>6-12 md.</v>
      </c>
      <c r="C182" s="91">
        <f>'MAL2T-2013A.XLS'!$H$213</f>
        <v>0</v>
      </c>
      <c r="D182" s="91">
        <f>'MAL2T-2013A.XLS'!$H$213</f>
        <v>0</v>
      </c>
      <c r="G182" s="578"/>
    </row>
    <row r="183" spans="2:7" s="92" customFormat="1">
      <c r="B183" s="139" t="str">
        <f>'MAL2T-2013A.XLS'!I212</f>
        <v>&gt; 12 md.</v>
      </c>
      <c r="C183" s="91">
        <f>'MAL2T-2013A.XLS'!$I$213</f>
        <v>0</v>
      </c>
      <c r="D183" s="91">
        <f>'MAL2T-2013A.XLS'!$I$213</f>
        <v>0</v>
      </c>
      <c r="G183" s="578"/>
    </row>
    <row r="184" spans="2:7" s="92" customFormat="1">
      <c r="B184" s="140" t="s">
        <v>376</v>
      </c>
      <c r="C184" s="118">
        <f>'MAL2T-2013A.XLS'!$J$213</f>
        <v>75</v>
      </c>
      <c r="D184" s="118">
        <f>'MAL2T-2013A.XLS'!$J$213</f>
        <v>75</v>
      </c>
      <c r="G184" s="578"/>
    </row>
    <row r="185" spans="2:7" s="92" customFormat="1">
      <c r="B185" s="108" t="s">
        <v>719</v>
      </c>
      <c r="C185" s="188">
        <f>'MAL2T-2013A.XLS'!$K$213</f>
        <v>0.36</v>
      </c>
      <c r="D185" s="188">
        <f>IF(D178=0,0,D178/D184)</f>
        <v>0.36</v>
      </c>
      <c r="E185" s="182" t="s">
        <v>1350</v>
      </c>
      <c r="F185" s="92" t="s">
        <v>1179</v>
      </c>
      <c r="G185" s="578"/>
    </row>
    <row r="186" spans="2:7" s="92" customFormat="1">
      <c r="B186" s="108"/>
      <c r="C186" s="91"/>
      <c r="D186" s="91"/>
      <c r="G186" s="578"/>
    </row>
    <row r="187" spans="2:7" ht="27.75" customHeight="1">
      <c r="B187" s="113" t="str">
        <f>'MAL2T-2013A.XLS'!B219</f>
        <v>Tabell 1 - 9  -  Tilgjengelighet ved sosialtjenesten pr. 31.12.</v>
      </c>
    </row>
    <row r="188" spans="2:7" s="92" customFormat="1">
      <c r="B188" s="139" t="s">
        <v>1165</v>
      </c>
      <c r="C188" s="95">
        <f>'MAL2T-2013A.XLS'!$E$221</f>
        <v>1</v>
      </c>
      <c r="D188" s="95">
        <f>'MAL2T-2013A.XLS'!$E$221</f>
        <v>1</v>
      </c>
      <c r="G188" s="578"/>
    </row>
    <row r="189" spans="2:7" s="92" customFormat="1">
      <c r="B189" s="139" t="s">
        <v>1166</v>
      </c>
      <c r="C189" s="95">
        <f>'MAL2T-2013A.XLS'!$E$222</f>
        <v>0</v>
      </c>
      <c r="D189" s="95">
        <f>'MAL2T-2013A.XLS'!$E$222</f>
        <v>0</v>
      </c>
      <c r="G189" s="578"/>
    </row>
    <row r="190" spans="2:7" s="92" customFormat="1">
      <c r="B190" s="139" t="s">
        <v>1167</v>
      </c>
      <c r="C190" s="95">
        <f>'MAL2T-2013A.XLS'!$E$223</f>
        <v>0</v>
      </c>
      <c r="D190" s="95">
        <f>'MAL2T-2013A.XLS'!$E$223</f>
        <v>0</v>
      </c>
      <c r="G190" s="578"/>
    </row>
    <row r="191" spans="2:7" s="92" customFormat="1">
      <c r="B191" s="139"/>
      <c r="C191" s="95"/>
      <c r="D191" s="95"/>
      <c r="G191" s="578"/>
    </row>
    <row r="192" spans="2:7" s="109" customFormat="1">
      <c r="B192" s="108"/>
      <c r="C192" s="225"/>
      <c r="D192" s="225"/>
      <c r="G192" s="578"/>
    </row>
    <row r="193" spans="2:7" s="109" customFormat="1">
      <c r="B193" s="709" t="s">
        <v>1241</v>
      </c>
      <c r="C193" s="71"/>
      <c r="D193" s="102"/>
      <c r="F193" s="657"/>
      <c r="G193" s="578"/>
    </row>
    <row r="194" spans="2:7" s="109" customFormat="1" ht="15.6">
      <c r="B194" s="689" t="s">
        <v>295</v>
      </c>
      <c r="C194" s="646">
        <f>'MAL2T-2013A.XLS'!$G$228</f>
        <v>92</v>
      </c>
      <c r="D194" s="646">
        <f>'MAL2T-2013A.XLS'!$G$228</f>
        <v>92</v>
      </c>
      <c r="F194" s="657"/>
      <c r="G194" s="578"/>
    </row>
    <row r="195" spans="2:7" s="109" customFormat="1">
      <c r="B195" s="709" t="s">
        <v>1242</v>
      </c>
      <c r="C195" s="95"/>
      <c r="D195" s="95"/>
      <c r="F195" s="657"/>
      <c r="G195" s="578"/>
    </row>
    <row r="196" spans="2:7" s="109" customFormat="1">
      <c r="B196" s="689" t="s">
        <v>296</v>
      </c>
      <c r="C196" s="646">
        <f>'MAL2T-2013A.XLS'!$H$233</f>
        <v>10</v>
      </c>
      <c r="D196" s="646">
        <f>'MAL2T-2013A.XLS'!$H$233</f>
        <v>10</v>
      </c>
      <c r="F196" s="657"/>
      <c r="G196" s="578"/>
    </row>
    <row r="197" spans="2:7" s="109" customFormat="1">
      <c r="B197" s="709" t="s">
        <v>471</v>
      </c>
      <c r="C197" s="95"/>
      <c r="D197" s="95"/>
      <c r="F197" s="657"/>
      <c r="G197" s="578"/>
    </row>
    <row r="198" spans="2:7" s="109" customFormat="1" ht="15.6">
      <c r="B198" s="689" t="s">
        <v>297</v>
      </c>
      <c r="C198" s="225">
        <f>'MAL2T-2013A.XLS'!$F$235</f>
        <v>32</v>
      </c>
      <c r="D198" s="225">
        <f>'MAL2T-2013A.XLS'!$F$235</f>
        <v>32</v>
      </c>
      <c r="F198" s="657"/>
      <c r="G198" s="578"/>
    </row>
    <row r="199" spans="2:7" s="109" customFormat="1">
      <c r="B199" s="108"/>
      <c r="C199" s="225"/>
      <c r="D199" s="225"/>
      <c r="G199" s="578"/>
    </row>
    <row r="200" spans="2:7" s="109" customFormat="1">
      <c r="B200" s="108"/>
      <c r="C200" s="225"/>
      <c r="D200" s="225"/>
      <c r="G200" s="578"/>
    </row>
    <row r="201" spans="2:7" s="92" customFormat="1" ht="26.4">
      <c r="B201" s="113" t="str">
        <f>'MAL2T-2013A.XLS'!B239</f>
        <v xml:space="preserve">Tabell 1-11-C Tiltaksbruk i sosialtjenesten:  Antall deltakere som er i tiltak pr 31.12.  </v>
      </c>
      <c r="C201" s="95"/>
      <c r="D201" s="95"/>
      <c r="G201" s="578"/>
    </row>
    <row r="202" spans="2:7" s="92" customFormat="1">
      <c r="B202" s="129" t="s">
        <v>162</v>
      </c>
      <c r="C202" s="95"/>
      <c r="D202" s="95"/>
      <c r="F202" s="656"/>
      <c r="G202" s="578"/>
    </row>
    <row r="203" spans="2:7" s="92" customFormat="1">
      <c r="B203" s="658" t="s">
        <v>1059</v>
      </c>
      <c r="C203" s="95">
        <f>'MAL2T-2013A.XLS'!$D$240</f>
        <v>0</v>
      </c>
      <c r="D203" s="95">
        <f>'MAL2T-2013A.XLS'!$D$240</f>
        <v>0</v>
      </c>
      <c r="F203" s="656"/>
      <c r="G203" s="578"/>
    </row>
    <row r="204" spans="2:7" s="92" customFormat="1">
      <c r="B204" s="658" t="s">
        <v>469</v>
      </c>
      <c r="C204" s="95">
        <f>'MAL2T-2013A.XLS'!$D$241</f>
        <v>91</v>
      </c>
      <c r="D204" s="95">
        <f>'MAL2T-2013A.XLS'!$D$241</f>
        <v>91</v>
      </c>
      <c r="F204" s="656"/>
      <c r="G204" s="578"/>
    </row>
    <row r="205" spans="2:7" s="92" customFormat="1" ht="26.4">
      <c r="B205" s="658" t="s">
        <v>470</v>
      </c>
      <c r="C205" s="95">
        <f>'MAL2T-2013A.XLS'!$D$242</f>
        <v>1</v>
      </c>
      <c r="D205" s="95">
        <f>'MAL2T-2013A.XLS'!$D$242</f>
        <v>1</v>
      </c>
      <c r="F205" s="656"/>
      <c r="G205" s="578"/>
    </row>
    <row r="206" spans="2:7" s="92" customFormat="1">
      <c r="B206" s="154" t="s">
        <v>364</v>
      </c>
      <c r="C206" s="225">
        <f>'MAL2T-2013A.XLS'!$D$243</f>
        <v>92</v>
      </c>
      <c r="D206" s="225">
        <f>'MAL2T-2013A.XLS'!$D$243</f>
        <v>92</v>
      </c>
      <c r="F206" s="656"/>
      <c r="G206" s="578"/>
    </row>
    <row r="207" spans="2:7" s="92" customFormat="1">
      <c r="B207" s="710" t="s">
        <v>500</v>
      </c>
      <c r="C207" s="225"/>
      <c r="D207" s="225"/>
      <c r="F207" s="656"/>
      <c r="G207" s="578"/>
    </row>
    <row r="208" spans="2:7" s="92" customFormat="1">
      <c r="B208" s="658" t="s">
        <v>1059</v>
      </c>
      <c r="C208" s="95">
        <f>'MAL2T-2013A.XLS'!$E$240</f>
        <v>5</v>
      </c>
      <c r="D208" s="95">
        <f>'MAL2T-2013A.XLS'!$E$240</f>
        <v>5</v>
      </c>
      <c r="F208" s="656"/>
      <c r="G208" s="578"/>
    </row>
    <row r="209" spans="2:7" s="92" customFormat="1">
      <c r="B209" s="658" t="s">
        <v>469</v>
      </c>
      <c r="C209" s="95">
        <f>'MAL2T-2013A.XLS'!$E$241</f>
        <v>25</v>
      </c>
      <c r="D209" s="95">
        <f>'MAL2T-2013A.XLS'!$E$241</f>
        <v>25</v>
      </c>
      <c r="F209" s="656"/>
      <c r="G209" s="578"/>
    </row>
    <row r="210" spans="2:7" s="92" customFormat="1" ht="26.4">
      <c r="B210" s="658" t="s">
        <v>470</v>
      </c>
      <c r="C210" s="95">
        <f>'MAL2T-2013A.XLS'!$E$242</f>
        <v>2</v>
      </c>
      <c r="D210" s="95">
        <f>'MAL2T-2013A.XLS'!$E$242</f>
        <v>2</v>
      </c>
      <c r="F210" s="656"/>
      <c r="G210" s="578"/>
    </row>
    <row r="211" spans="2:7" s="92" customFormat="1">
      <c r="B211" s="154" t="s">
        <v>364</v>
      </c>
      <c r="C211" s="225">
        <f>'MAL2T-2013A.XLS'!$E$243</f>
        <v>32</v>
      </c>
      <c r="D211" s="225">
        <f>'MAL2T-2013A.XLS'!$E$243</f>
        <v>32</v>
      </c>
      <c r="F211" s="656"/>
      <c r="G211" s="578"/>
    </row>
    <row r="212" spans="2:7" s="92" customFormat="1">
      <c r="B212" s="129" t="s">
        <v>501</v>
      </c>
      <c r="C212" s="95"/>
      <c r="D212" s="95"/>
      <c r="F212" s="656"/>
      <c r="G212" s="578"/>
    </row>
    <row r="213" spans="2:7" s="92" customFormat="1">
      <c r="B213" s="658" t="s">
        <v>1059</v>
      </c>
      <c r="C213" s="95">
        <f>'MAL2T-2013A.XLS'!$F$240</f>
        <v>65</v>
      </c>
      <c r="D213" s="95">
        <f>'MAL2T-2013A.XLS'!$F$240</f>
        <v>65</v>
      </c>
      <c r="F213" s="656"/>
      <c r="G213" s="578"/>
    </row>
    <row r="214" spans="2:7" s="92" customFormat="1">
      <c r="B214" s="658" t="s">
        <v>469</v>
      </c>
      <c r="C214" s="95">
        <f>'MAL2T-2013A.XLS'!$F$241</f>
        <v>19</v>
      </c>
      <c r="D214" s="95">
        <f>'MAL2T-2013A.XLS'!$F$241</f>
        <v>19</v>
      </c>
      <c r="F214" s="656"/>
      <c r="G214" s="578"/>
    </row>
    <row r="215" spans="2:7" s="92" customFormat="1" ht="26.4">
      <c r="B215" s="658" t="s">
        <v>470</v>
      </c>
      <c r="C215" s="95">
        <f>'MAL2T-2013A.XLS'!$F$242</f>
        <v>1</v>
      </c>
      <c r="D215" s="95">
        <f>'MAL2T-2013A.XLS'!$F$242</f>
        <v>1</v>
      </c>
      <c r="F215" s="656"/>
      <c r="G215" s="578"/>
    </row>
    <row r="216" spans="2:7" s="92" customFormat="1">
      <c r="B216" s="154" t="s">
        <v>364</v>
      </c>
      <c r="C216" s="225">
        <f>'MAL2T-2013A.XLS'!$F$243</f>
        <v>85</v>
      </c>
      <c r="D216" s="225">
        <f>'MAL2T-2013A.XLS'!$F$243</f>
        <v>85</v>
      </c>
      <c r="F216" s="656"/>
      <c r="G216" s="578"/>
    </row>
    <row r="217" spans="2:7" s="92" customFormat="1">
      <c r="B217" s="108"/>
      <c r="C217" s="225"/>
      <c r="D217" s="225"/>
      <c r="G217" s="578"/>
    </row>
    <row r="218" spans="2:7" s="92" customFormat="1">
      <c r="B218" s="689" t="s">
        <v>643</v>
      </c>
      <c r="C218" s="686"/>
      <c r="D218" s="686"/>
      <c r="G218" s="578"/>
    </row>
    <row r="219" spans="2:7" s="92" customFormat="1" ht="55.5" customHeight="1">
      <c r="B219" s="709" t="s">
        <v>298</v>
      </c>
      <c r="C219" s="691"/>
      <c r="D219" s="692"/>
      <c r="G219" s="578"/>
    </row>
    <row r="220" spans="2:7" s="92" customFormat="1" ht="28.8">
      <c r="B220" s="658" t="s">
        <v>480</v>
      </c>
      <c r="C220" s="95">
        <f>'MAL2T-2013A.XLS'!$E$251</f>
        <v>0</v>
      </c>
      <c r="D220" s="95">
        <f>'MAL2T-2013A.XLS'!$E$251</f>
        <v>0</v>
      </c>
      <c r="F220" s="656"/>
      <c r="G220" s="578"/>
    </row>
    <row r="221" spans="2:7" s="92" customFormat="1" ht="26.4">
      <c r="B221" s="658" t="s">
        <v>473</v>
      </c>
      <c r="C221" s="95">
        <f>'MAL2T-2013A.XLS'!$E$252</f>
        <v>19</v>
      </c>
      <c r="D221" s="95">
        <f>'MAL2T-2013A.XLS'!$E$252</f>
        <v>19</v>
      </c>
      <c r="F221" s="656"/>
      <c r="G221" s="578"/>
    </row>
    <row r="222" spans="2:7" s="92" customFormat="1" ht="26.4">
      <c r="B222" s="596" t="s">
        <v>479</v>
      </c>
      <c r="C222" s="95">
        <f>'MAL2T-2013A.XLS'!$E$253</f>
        <v>0</v>
      </c>
      <c r="D222" s="95">
        <f>'MAL2T-2013A.XLS'!$E$253</f>
        <v>0</v>
      </c>
      <c r="F222" s="656"/>
      <c r="G222" s="578"/>
    </row>
    <row r="223" spans="2:7" s="92" customFormat="1">
      <c r="B223" s="646" t="s">
        <v>649</v>
      </c>
      <c r="C223" s="225">
        <f>'MAL2T-2013A.XLS'!$E$254</f>
        <v>19</v>
      </c>
      <c r="D223" s="225">
        <f>'MAL2T-2013A.XLS'!$E$254</f>
        <v>19</v>
      </c>
      <c r="F223" s="656"/>
      <c r="G223" s="578"/>
    </row>
    <row r="224" spans="2:7" s="92" customFormat="1">
      <c r="B224" s="226"/>
      <c r="C224" s="95"/>
      <c r="D224" s="95"/>
      <c r="F224" s="583"/>
      <c r="G224" s="578"/>
    </row>
    <row r="225" spans="2:7" s="92" customFormat="1">
      <c r="B225" s="126"/>
      <c r="C225" s="95"/>
      <c r="D225" s="95"/>
      <c r="G225" s="578"/>
    </row>
    <row r="226" spans="2:7" s="92" customFormat="1" ht="26.4">
      <c r="B226" s="113" t="s">
        <v>1391</v>
      </c>
      <c r="C226" s="95"/>
      <c r="D226" s="95"/>
      <c r="G226" s="578"/>
    </row>
    <row r="227" spans="2:7" s="92" customFormat="1">
      <c r="B227" s="272" t="s">
        <v>513</v>
      </c>
      <c r="C227" s="95">
        <f>'MAL2T-2013A.XLS'!$D$263</f>
        <v>5</v>
      </c>
      <c r="D227" s="95">
        <f>'MAL2T-2013A.XLS'!$D$263</f>
        <v>5</v>
      </c>
      <c r="F227" s="656"/>
      <c r="G227" s="578"/>
    </row>
    <row r="228" spans="2:7" s="92" customFormat="1">
      <c r="B228" s="272" t="s">
        <v>641</v>
      </c>
      <c r="C228" s="95">
        <f>'MAL2T-2013A.XLS'!$D$264</f>
        <v>7</v>
      </c>
      <c r="D228" s="95">
        <f>'MAL2T-2013A.XLS'!$D$264</f>
        <v>7</v>
      </c>
      <c r="F228" s="656"/>
      <c r="G228" s="578"/>
    </row>
    <row r="229" spans="2:7" s="92" customFormat="1">
      <c r="B229" s="272" t="s">
        <v>477</v>
      </c>
      <c r="C229" s="95">
        <f>'MAL2T-2013A.XLS'!$D$265</f>
        <v>3</v>
      </c>
      <c r="D229" s="95">
        <f>'MAL2T-2013A.XLS'!$D$265</f>
        <v>3</v>
      </c>
      <c r="F229" s="656"/>
      <c r="G229" s="578"/>
    </row>
    <row r="230" spans="2:7" s="92" customFormat="1">
      <c r="B230" s="272" t="s">
        <v>515</v>
      </c>
      <c r="C230" s="95">
        <f>'MAL2T-2013A.XLS'!$D$266</f>
        <v>0</v>
      </c>
      <c r="D230" s="95">
        <f>'MAL2T-2013A.XLS'!$D$266</f>
        <v>0</v>
      </c>
      <c r="F230" s="656"/>
      <c r="G230" s="578"/>
    </row>
    <row r="231" spans="2:7" s="92" customFormat="1">
      <c r="B231" s="272" t="s">
        <v>514</v>
      </c>
      <c r="C231" s="95">
        <f>'MAL2T-2013A.XLS'!$D$267</f>
        <v>1</v>
      </c>
      <c r="D231" s="95">
        <f>'MAL2T-2013A.XLS'!$D$267</f>
        <v>1</v>
      </c>
      <c r="F231" s="656"/>
      <c r="G231" s="578"/>
    </row>
    <row r="232" spans="2:7" s="92" customFormat="1">
      <c r="B232" s="272" t="s">
        <v>642</v>
      </c>
      <c r="C232" s="95">
        <f>'MAL2T-2013A.XLS'!$D$268</f>
        <v>0</v>
      </c>
      <c r="D232" s="95">
        <f>'MAL2T-2013A.XLS'!$D$268</f>
        <v>0</v>
      </c>
      <c r="F232" s="656"/>
      <c r="G232" s="578"/>
    </row>
    <row r="233" spans="2:7" s="92" customFormat="1">
      <c r="B233" s="272" t="s">
        <v>474</v>
      </c>
      <c r="C233" s="95">
        <f>'MAL2T-2013A.XLS'!$D$269</f>
        <v>2</v>
      </c>
      <c r="D233" s="95">
        <f>'MAL2T-2013A.XLS'!$D$269</f>
        <v>2</v>
      </c>
      <c r="F233" s="656"/>
      <c r="G233" s="578"/>
    </row>
    <row r="234" spans="2:7" s="92" customFormat="1">
      <c r="B234" s="272" t="s">
        <v>478</v>
      </c>
      <c r="C234" s="95">
        <f>'MAL2T-2013A.XLS'!$D$270</f>
        <v>1</v>
      </c>
      <c r="D234" s="95">
        <f>'MAL2T-2013A.XLS'!$D$270</f>
        <v>1</v>
      </c>
      <c r="F234" s="656"/>
      <c r="G234" s="578"/>
    </row>
    <row r="235" spans="2:7" s="92" customFormat="1" ht="13.8">
      <c r="B235" s="717" t="str">
        <f>'MAL2T-2013A.XLS'!B271</f>
        <v>Sum</v>
      </c>
      <c r="C235" s="719">
        <f>'MAL2T-2013A.XLS'!$D$271</f>
        <v>19</v>
      </c>
      <c r="D235" s="116">
        <f>'MAL2T-2013A.XLS'!$D$271</f>
        <v>19</v>
      </c>
      <c r="F235" s="656"/>
      <c r="G235" s="578"/>
    </row>
    <row r="236" spans="2:7" s="92" customFormat="1">
      <c r="B236" s="272" t="s">
        <v>475</v>
      </c>
      <c r="C236" s="95">
        <f>'MAL2T-2013A.XLS'!$D$272</f>
        <v>1</v>
      </c>
      <c r="D236" s="95">
        <f>'MAL2T-2013A.XLS'!$D$272</f>
        <v>1</v>
      </c>
      <c r="F236" s="656"/>
      <c r="G236" s="578"/>
    </row>
    <row r="237" spans="2:7" s="92" customFormat="1">
      <c r="B237" s="272" t="s">
        <v>476</v>
      </c>
      <c r="C237" s="95">
        <f>'MAL2T-2013A.XLS'!$D$273</f>
        <v>0</v>
      </c>
      <c r="D237" s="95">
        <f>'MAL2T-2013A.XLS'!$D$273</f>
        <v>0</v>
      </c>
      <c r="F237" s="656"/>
      <c r="G237" s="578"/>
    </row>
    <row r="238" spans="2:7" s="92" customFormat="1">
      <c r="B238" s="164" t="s">
        <v>649</v>
      </c>
      <c r="C238" s="116">
        <f>'MAL2T-2013A.XLS'!$D$274</f>
        <v>1</v>
      </c>
      <c r="D238" s="116">
        <f>'MAL2T-2013A.XLS'!$D$274</f>
        <v>1</v>
      </c>
      <c r="F238" s="656"/>
      <c r="G238" s="578"/>
    </row>
    <row r="239" spans="2:7" s="92" customFormat="1">
      <c r="B239" s="108"/>
      <c r="C239" s="225"/>
      <c r="D239" s="225"/>
      <c r="F239" s="656"/>
      <c r="G239" s="578"/>
    </row>
    <row r="240" spans="2:7" s="92" customFormat="1">
      <c r="B240" s="108"/>
      <c r="C240" s="225"/>
      <c r="D240" s="225"/>
      <c r="F240" s="656"/>
      <c r="G240" s="578"/>
    </row>
    <row r="241" spans="2:7" s="92" customFormat="1" ht="27.75" customHeight="1">
      <c r="B241" s="113" t="s">
        <v>502</v>
      </c>
      <c r="C241" s="95"/>
      <c r="D241" s="95"/>
      <c r="F241" s="656"/>
      <c r="G241" s="578"/>
    </row>
    <row r="242" spans="2:7" s="92" customFormat="1">
      <c r="B242" s="272" t="s">
        <v>513</v>
      </c>
      <c r="C242" s="95">
        <f>'MAL2T-2013A.XLS'!$D$281</f>
        <v>10</v>
      </c>
      <c r="D242" s="95">
        <f>'MAL2T-2013A.XLS'!$D$281</f>
        <v>10</v>
      </c>
      <c r="F242" s="656"/>
      <c r="G242" s="578"/>
    </row>
    <row r="243" spans="2:7" s="92" customFormat="1">
      <c r="B243" s="272" t="s">
        <v>641</v>
      </c>
      <c r="C243" s="95">
        <f>'MAL2T-2013A.XLS'!$D$282</f>
        <v>2</v>
      </c>
      <c r="D243" s="95">
        <f>'MAL2T-2013A.XLS'!$D$282</f>
        <v>2</v>
      </c>
      <c r="F243" s="656"/>
      <c r="G243" s="578"/>
    </row>
    <row r="244" spans="2:7" s="92" customFormat="1">
      <c r="B244" s="272" t="s">
        <v>477</v>
      </c>
      <c r="C244" s="95">
        <f>'MAL2T-2013A.XLS'!$D$283</f>
        <v>0</v>
      </c>
      <c r="D244" s="95">
        <f>'MAL2T-2013A.XLS'!$D$283</f>
        <v>0</v>
      </c>
      <c r="F244" s="656"/>
      <c r="G244" s="578"/>
    </row>
    <row r="245" spans="2:7" s="92" customFormat="1">
      <c r="B245" s="272" t="s">
        <v>515</v>
      </c>
      <c r="C245" s="95">
        <f>'MAL2T-2013A.XLS'!$D$284</f>
        <v>0</v>
      </c>
      <c r="D245" s="95">
        <f>'MAL2T-2013A.XLS'!$D$284</f>
        <v>0</v>
      </c>
      <c r="F245" s="656"/>
      <c r="G245" s="578"/>
    </row>
    <row r="246" spans="2:7" s="92" customFormat="1">
      <c r="B246" s="272" t="s">
        <v>516</v>
      </c>
      <c r="C246" s="95">
        <f>'MAL2T-2013A.XLS'!$D$285</f>
        <v>0</v>
      </c>
      <c r="D246" s="95">
        <f>'MAL2T-2013A.XLS'!$D$285</f>
        <v>0</v>
      </c>
      <c r="F246" s="656"/>
      <c r="G246" s="578"/>
    </row>
    <row r="247" spans="2:7" s="92" customFormat="1">
      <c r="B247" s="272" t="s">
        <v>642</v>
      </c>
      <c r="C247" s="95">
        <f>'MAL2T-2013A.XLS'!$D$286</f>
        <v>0</v>
      </c>
      <c r="D247" s="95">
        <f>'MAL2T-2013A.XLS'!$D$286</f>
        <v>0</v>
      </c>
      <c r="F247" s="656"/>
      <c r="G247" s="578"/>
    </row>
    <row r="248" spans="2:7" s="92" customFormat="1">
      <c r="B248" s="272" t="s">
        <v>474</v>
      </c>
      <c r="C248" s="95">
        <f>'MAL2T-2013A.XLS'!$D$287</f>
        <v>0</v>
      </c>
      <c r="D248" s="95">
        <f>'MAL2T-2013A.XLS'!$D$287</f>
        <v>0</v>
      </c>
      <c r="F248" s="656"/>
      <c r="G248" s="578"/>
    </row>
    <row r="249" spans="2:7" s="92" customFormat="1">
      <c r="B249" s="272" t="s">
        <v>478</v>
      </c>
      <c r="C249" s="95">
        <f>'MAL2T-2013A.XLS'!$D$288</f>
        <v>6</v>
      </c>
      <c r="D249" s="95">
        <f>'MAL2T-2013A.XLS'!$D$288</f>
        <v>6</v>
      </c>
      <c r="F249" s="656"/>
      <c r="G249" s="578"/>
    </row>
    <row r="250" spans="2:7" s="92" customFormat="1">
      <c r="B250" s="717" t="str">
        <f>'MAL2T-2013A.XLS'!B289</f>
        <v>Sum</v>
      </c>
      <c r="C250" s="116">
        <f>'MAL2T-2013A.XLS'!$D$289</f>
        <v>18</v>
      </c>
      <c r="D250" s="116">
        <f>'MAL2T-2013A.XLS'!$D$289</f>
        <v>18</v>
      </c>
      <c r="F250" s="656"/>
      <c r="G250" s="578"/>
    </row>
    <row r="251" spans="2:7" s="92" customFormat="1">
      <c r="B251" s="272" t="s">
        <v>475</v>
      </c>
      <c r="C251" s="95">
        <f>'MAL2T-2013A.XLS'!$D$290</f>
        <v>1</v>
      </c>
      <c r="D251" s="95">
        <f>'MAL2T-2013A.XLS'!$D$290</f>
        <v>1</v>
      </c>
      <c r="F251" s="656"/>
      <c r="G251" s="578"/>
    </row>
    <row r="252" spans="2:7" s="92" customFormat="1">
      <c r="B252" s="272" t="s">
        <v>476</v>
      </c>
      <c r="C252" s="95">
        <f>'MAL2T-2013A.XLS'!$D$291</f>
        <v>1</v>
      </c>
      <c r="D252" s="95">
        <f>'MAL2T-2013A.XLS'!$D$291</f>
        <v>1</v>
      </c>
      <c r="F252" s="656"/>
      <c r="G252" s="578"/>
    </row>
    <row r="253" spans="2:7" s="92" customFormat="1">
      <c r="B253" s="164" t="s">
        <v>649</v>
      </c>
      <c r="C253" s="116">
        <f>'MAL2T-2013A.XLS'!$D$292</f>
        <v>2</v>
      </c>
      <c r="D253" s="116">
        <f>'MAL2T-2013A.XLS'!$D$292</f>
        <v>2</v>
      </c>
      <c r="F253" s="656"/>
      <c r="G253" s="578"/>
    </row>
    <row r="254" spans="2:7" s="92" customFormat="1">
      <c r="B254" s="108"/>
      <c r="C254" s="225"/>
      <c r="D254" s="225"/>
      <c r="F254" s="656"/>
      <c r="G254" s="578"/>
    </row>
    <row r="255" spans="2:7" s="92" customFormat="1">
      <c r="B255" s="108"/>
      <c r="C255" s="225"/>
      <c r="D255" s="225"/>
      <c r="F255" s="656"/>
      <c r="G255" s="578"/>
    </row>
    <row r="256" spans="2:7" s="92" customFormat="1">
      <c r="B256" s="108"/>
      <c r="C256" s="225"/>
      <c r="D256" s="225"/>
      <c r="F256" s="656"/>
      <c r="G256" s="578"/>
    </row>
    <row r="257" spans="2:7" s="92" customFormat="1" ht="41.25" customHeight="1">
      <c r="B257" s="154" t="s">
        <v>503</v>
      </c>
      <c r="C257" s="95"/>
      <c r="D257" s="95"/>
      <c r="F257" s="656"/>
      <c r="G257" s="578"/>
    </row>
    <row r="258" spans="2:7" s="92" customFormat="1">
      <c r="B258" s="272" t="s">
        <v>513</v>
      </c>
      <c r="C258" s="95">
        <f>'MAL2T-2013A.XLS'!$D$299</f>
        <v>15</v>
      </c>
      <c r="D258" s="95">
        <f>'MAL2T-2013A.XLS'!$D$299</f>
        <v>15</v>
      </c>
      <c r="F258" s="656"/>
      <c r="G258" s="578"/>
    </row>
    <row r="259" spans="2:7" s="92" customFormat="1">
      <c r="B259" s="272" t="s">
        <v>641</v>
      </c>
      <c r="C259" s="95">
        <f>'MAL2T-2013A.XLS'!$D$300</f>
        <v>8</v>
      </c>
      <c r="D259" s="95">
        <f>'MAL2T-2013A.XLS'!$D$300</f>
        <v>8</v>
      </c>
      <c r="F259" s="656"/>
      <c r="G259" s="578"/>
    </row>
    <row r="260" spans="2:7" s="92" customFormat="1">
      <c r="B260" s="272" t="s">
        <v>477</v>
      </c>
      <c r="C260" s="95">
        <f>'MAL2T-2013A.XLS'!$D$301</f>
        <v>18</v>
      </c>
      <c r="D260" s="95">
        <f>'MAL2T-2013A.XLS'!$D$301</f>
        <v>18</v>
      </c>
      <c r="F260" s="656"/>
      <c r="G260" s="578"/>
    </row>
    <row r="261" spans="2:7" s="92" customFormat="1">
      <c r="B261" s="272" t="s">
        <v>515</v>
      </c>
      <c r="C261" s="95">
        <f>'MAL2T-2013A.XLS'!$D$302</f>
        <v>22</v>
      </c>
      <c r="D261" s="95">
        <f>'MAL2T-2013A.XLS'!$D$302</f>
        <v>22</v>
      </c>
      <c r="F261" s="656"/>
      <c r="G261" s="578"/>
    </row>
    <row r="262" spans="2:7" s="92" customFormat="1">
      <c r="B262" s="272" t="s">
        <v>516</v>
      </c>
      <c r="C262" s="95">
        <f>'MAL2T-2013A.XLS'!$D$303</f>
        <v>14</v>
      </c>
      <c r="D262" s="95">
        <f>'MAL2T-2013A.XLS'!$D$303</f>
        <v>14</v>
      </c>
      <c r="F262" s="656"/>
      <c r="G262" s="578"/>
    </row>
    <row r="263" spans="2:7" s="92" customFormat="1">
      <c r="B263" s="272" t="s">
        <v>642</v>
      </c>
      <c r="C263" s="95">
        <f>'MAL2T-2013A.XLS'!$D$304</f>
        <v>11</v>
      </c>
      <c r="D263" s="95">
        <f>'MAL2T-2013A.XLS'!$D$304</f>
        <v>11</v>
      </c>
      <c r="F263" s="656"/>
      <c r="G263" s="578"/>
    </row>
    <row r="264" spans="2:7" s="92" customFormat="1">
      <c r="B264" s="272" t="s">
        <v>474</v>
      </c>
      <c r="C264" s="95">
        <f>'MAL2T-2013A.XLS'!$D$305</f>
        <v>73</v>
      </c>
      <c r="D264" s="95">
        <f>'MAL2T-2013A.XLS'!$D$305</f>
        <v>73</v>
      </c>
      <c r="F264" s="656"/>
      <c r="G264" s="578"/>
    </row>
    <row r="265" spans="2:7" s="92" customFormat="1">
      <c r="B265" s="272" t="s">
        <v>478</v>
      </c>
      <c r="C265" s="95">
        <f>'MAL2T-2013A.XLS'!$D$306</f>
        <v>45</v>
      </c>
      <c r="D265" s="95">
        <f>'MAL2T-2013A.XLS'!$D$306</f>
        <v>45</v>
      </c>
      <c r="F265" s="656"/>
      <c r="G265" s="578"/>
    </row>
    <row r="266" spans="2:7" s="92" customFormat="1">
      <c r="B266" s="717" t="str">
        <f>'MAL2T-2013A.XLS'!B307</f>
        <v xml:space="preserve">Sum </v>
      </c>
      <c r="C266" s="116">
        <f>'MAL2T-2013A.XLS'!$D$307</f>
        <v>206</v>
      </c>
      <c r="D266" s="116">
        <f>'MAL2T-2013A.XLS'!$D$307</f>
        <v>206</v>
      </c>
      <c r="F266" s="656"/>
      <c r="G266" s="578"/>
    </row>
    <row r="267" spans="2:7" s="92" customFormat="1">
      <c r="B267" s="272" t="s">
        <v>475</v>
      </c>
      <c r="C267" s="95">
        <f>'MAL2T-2013A.XLS'!$D$308</f>
        <v>24</v>
      </c>
      <c r="D267" s="95">
        <f>'MAL2T-2013A.XLS'!$D$308</f>
        <v>24</v>
      </c>
      <c r="F267" s="656"/>
      <c r="G267" s="578"/>
    </row>
    <row r="268" spans="2:7" s="92" customFormat="1">
      <c r="B268" s="272" t="s">
        <v>476</v>
      </c>
      <c r="C268" s="95">
        <f>'MAL2T-2013A.XLS'!$D$309</f>
        <v>8</v>
      </c>
      <c r="D268" s="95">
        <f>'MAL2T-2013A.XLS'!$D$309</f>
        <v>8</v>
      </c>
      <c r="F268" s="656"/>
      <c r="G268" s="578"/>
    </row>
    <row r="269" spans="2:7" s="92" customFormat="1">
      <c r="B269" s="164" t="s">
        <v>649</v>
      </c>
      <c r="C269" s="116">
        <f>'MAL2T-2013A.XLS'!$D$310</f>
        <v>32</v>
      </c>
      <c r="D269" s="116">
        <f>'MAL2T-2013A.XLS'!$D$310</f>
        <v>32</v>
      </c>
      <c r="F269" s="656"/>
      <c r="G269" s="578"/>
    </row>
    <row r="270" spans="2:7" s="92" customFormat="1">
      <c r="B270" s="108"/>
      <c r="C270" s="225"/>
      <c r="D270" s="225"/>
      <c r="F270" s="583"/>
      <c r="G270" s="578"/>
    </row>
    <row r="271" spans="2:7" s="92" customFormat="1">
      <c r="B271" s="108"/>
      <c r="C271" s="225"/>
      <c r="D271" s="225"/>
      <c r="F271" s="583"/>
      <c r="G271" s="578"/>
    </row>
    <row r="272" spans="2:7" s="92" customFormat="1">
      <c r="B272" s="108"/>
      <c r="C272" s="225"/>
      <c r="D272" s="225"/>
      <c r="F272" s="583"/>
      <c r="G272" s="578"/>
    </row>
    <row r="273" spans="2:7" s="92" customFormat="1">
      <c r="B273" s="108"/>
      <c r="C273" s="225"/>
      <c r="D273" s="225"/>
      <c r="F273" s="583"/>
      <c r="G273" s="578"/>
    </row>
    <row r="274" spans="2:7" s="92" customFormat="1">
      <c r="B274" s="108"/>
      <c r="C274" s="225"/>
      <c r="D274" s="225"/>
      <c r="G274" s="578"/>
    </row>
    <row r="275" spans="2:7" s="92" customFormat="1" ht="38.25" customHeight="1">
      <c r="B275" s="113" t="s">
        <v>504</v>
      </c>
      <c r="C275" s="91"/>
      <c r="D275" s="91"/>
      <c r="F275" s="656"/>
      <c r="G275" s="578"/>
    </row>
    <row r="276" spans="2:7" s="92" customFormat="1">
      <c r="B276" s="135" t="s">
        <v>104</v>
      </c>
      <c r="C276" s="91"/>
      <c r="D276" s="91"/>
      <c r="G276" s="578"/>
    </row>
    <row r="277" spans="2:7" s="92" customFormat="1">
      <c r="B277" s="126" t="s">
        <v>700</v>
      </c>
      <c r="C277" s="85">
        <f>'MAL2T-2013A.XLS'!$H$320</f>
        <v>60</v>
      </c>
      <c r="D277" s="85">
        <f>'MAL2T-2013A.XLS'!$H$320</f>
        <v>60</v>
      </c>
      <c r="G277" s="578"/>
    </row>
    <row r="278" spans="2:7" s="92" customFormat="1">
      <c r="B278" s="126" t="s">
        <v>1343</v>
      </c>
      <c r="C278" s="85">
        <f>'MAL2T-2013A.XLS'!$H$321</f>
        <v>11</v>
      </c>
      <c r="D278" s="85">
        <f>'MAL2T-2013A.XLS'!$H$321</f>
        <v>11</v>
      </c>
      <c r="G278" s="578"/>
    </row>
    <row r="279" spans="2:7" s="92" customFormat="1">
      <c r="B279" s="126" t="s">
        <v>427</v>
      </c>
      <c r="C279" s="85">
        <f>'MAL2T-2013A.XLS'!$H$322</f>
        <v>60</v>
      </c>
      <c r="D279" s="85">
        <f>'MAL2T-2013A.XLS'!$H$322</f>
        <v>60</v>
      </c>
      <c r="G279" s="578"/>
    </row>
    <row r="280" spans="2:7" s="92" customFormat="1">
      <c r="B280" s="135" t="s">
        <v>164</v>
      </c>
      <c r="C280" s="85"/>
      <c r="D280" s="85"/>
      <c r="G280" s="578"/>
    </row>
    <row r="281" spans="2:7" s="92" customFormat="1">
      <c r="B281" s="126" t="s">
        <v>700</v>
      </c>
      <c r="C281" s="91">
        <f>'MAL2T-2013A.XLS'!$K$320</f>
        <v>33</v>
      </c>
      <c r="D281" s="91">
        <f>'MAL2T-2013A.XLS'!$K$320</f>
        <v>33</v>
      </c>
      <c r="G281" s="578"/>
    </row>
    <row r="282" spans="2:7" s="92" customFormat="1">
      <c r="B282" s="126" t="s">
        <v>1343</v>
      </c>
      <c r="C282" s="91">
        <f>'MAL2T-2013A.XLS'!$K$321</f>
        <v>5</v>
      </c>
      <c r="D282" s="91">
        <f>'MAL2T-2013A.XLS'!$K$321</f>
        <v>5</v>
      </c>
      <c r="G282" s="578"/>
    </row>
    <row r="283" spans="2:7" s="92" customFormat="1">
      <c r="B283" s="126" t="s">
        <v>427</v>
      </c>
      <c r="C283" s="91">
        <f>'MAL2T-2013A.XLS'!$K$322</f>
        <v>38</v>
      </c>
      <c r="D283" s="91">
        <f>'MAL2T-2013A.XLS'!$K$322</f>
        <v>38</v>
      </c>
      <c r="G283" s="578"/>
    </row>
    <row r="284" spans="2:7">
      <c r="B284" s="137"/>
      <c r="C284" s="96"/>
      <c r="D284" s="96"/>
    </row>
    <row r="285" spans="2:7">
      <c r="B285" s="138" t="s">
        <v>1144</v>
      </c>
      <c r="C285" s="97" t="str">
        <f>'MAL2T-2013A.XLS'!$J$320</f>
        <v/>
      </c>
      <c r="D285" s="97" t="str">
        <f>'MAL2T-2013A.XLS'!$J$320</f>
        <v/>
      </c>
    </row>
    <row r="286" spans="2:7">
      <c r="B286" s="138" t="s">
        <v>1144</v>
      </c>
      <c r="C286" s="97" t="str">
        <f>'MAL2T-2013A.XLS'!$J$321</f>
        <v/>
      </c>
      <c r="D286" s="97" t="str">
        <f>'MAL2T-2013A.XLS'!$J$321</f>
        <v/>
      </c>
    </row>
    <row r="287" spans="2:7">
      <c r="B287" s="138" t="s">
        <v>1144</v>
      </c>
      <c r="C287" s="83">
        <f>'MAL2T-2013A.XLS'!$G$323</f>
        <v>60</v>
      </c>
      <c r="D287" s="83">
        <f>'MAL2T-2013A.XLS'!$G$323</f>
        <v>60</v>
      </c>
    </row>
    <row r="288" spans="2:7">
      <c r="B288" s="138" t="s">
        <v>1144</v>
      </c>
      <c r="C288" s="83" t="str">
        <f>'MAL2T-2013A.XLS'!$H$323</f>
        <v xml:space="preserve"> </v>
      </c>
      <c r="D288" s="83" t="str">
        <f>'MAL2T-2013A.XLS'!$H$323</f>
        <v xml:space="preserve"> </v>
      </c>
    </row>
    <row r="289" spans="1:7">
      <c r="B289" s="138" t="s">
        <v>1144</v>
      </c>
      <c r="C289" s="83" t="str">
        <f>'MAL2T-2013A.XLS'!$H$324</f>
        <v/>
      </c>
      <c r="D289" s="83" t="str">
        <f>'MAL2T-2013A.XLS'!$H$324</f>
        <v/>
      </c>
    </row>
    <row r="291" spans="1:7" s="109" customFormat="1" ht="15.75" customHeight="1">
      <c r="A291" s="109" t="s">
        <v>106</v>
      </c>
      <c r="B291" s="113" t="s">
        <v>137</v>
      </c>
      <c r="C291" s="84"/>
      <c r="D291" s="84"/>
      <c r="G291" s="578"/>
    </row>
    <row r="292" spans="1:7">
      <c r="A292" s="9" t="s">
        <v>106</v>
      </c>
      <c r="B292" s="131" t="s">
        <v>1421</v>
      </c>
      <c r="C292" s="85">
        <f>'MAL2T-2013A.XLS'!$F$339</f>
        <v>15</v>
      </c>
      <c r="D292" s="85">
        <f>'MAL2T-2013A.XLS'!$F$339</f>
        <v>15</v>
      </c>
    </row>
    <row r="293" spans="1:7">
      <c r="A293" s="9" t="s">
        <v>106</v>
      </c>
      <c r="B293" s="131" t="s">
        <v>1422</v>
      </c>
      <c r="C293" s="85">
        <f>'MAL2T-2013A.XLS'!$F$340</f>
        <v>0</v>
      </c>
      <c r="D293" s="85">
        <f>'MAL2T-2013A.XLS'!$F$340</f>
        <v>0</v>
      </c>
    </row>
    <row r="294" spans="1:7">
      <c r="A294" s="9" t="s">
        <v>106</v>
      </c>
      <c r="B294" s="131" t="s">
        <v>1377</v>
      </c>
      <c r="C294" s="85">
        <f>'MAL2T-2013A.XLS'!$F$341</f>
        <v>0</v>
      </c>
      <c r="D294" s="85">
        <f>'MAL2T-2013A.XLS'!$F$341</f>
        <v>0</v>
      </c>
    </row>
    <row r="295" spans="1:7">
      <c r="A295" s="9" t="s">
        <v>106</v>
      </c>
      <c r="B295" s="131" t="s">
        <v>618</v>
      </c>
      <c r="C295" s="85">
        <f>'MAL2T-2013A.XLS'!$F$342</f>
        <v>1</v>
      </c>
      <c r="D295" s="85">
        <f>'MAL2T-2013A.XLS'!$F$342</f>
        <v>1</v>
      </c>
    </row>
    <row r="296" spans="1:7">
      <c r="A296" s="9" t="s">
        <v>106</v>
      </c>
      <c r="B296" s="131" t="s">
        <v>619</v>
      </c>
      <c r="C296" s="85">
        <f>'MAL2T-2013A.XLS'!$F$343</f>
        <v>3</v>
      </c>
      <c r="D296" s="85">
        <f>'MAL2T-2013A.XLS'!$F$343</f>
        <v>3</v>
      </c>
    </row>
    <row r="297" spans="1:7">
      <c r="A297" s="9" t="s">
        <v>106</v>
      </c>
      <c r="B297" s="131" t="s">
        <v>620</v>
      </c>
      <c r="C297" s="85">
        <f>'MAL2T-2013A.XLS'!$F$344</f>
        <v>0</v>
      </c>
      <c r="D297" s="85">
        <f>'MAL2T-2013A.XLS'!$F$344</f>
        <v>0</v>
      </c>
    </row>
    <row r="298" spans="1:7">
      <c r="A298" s="9" t="s">
        <v>106</v>
      </c>
    </row>
    <row r="299" spans="1:7" ht="26.4">
      <c r="A299" s="9" t="s">
        <v>106</v>
      </c>
      <c r="B299" s="113" t="s">
        <v>1044</v>
      </c>
      <c r="C299" s="85">
        <f>'MAL2T-2013A.XLS'!$I$365</f>
        <v>1</v>
      </c>
      <c r="D299" s="85">
        <f>'MAL2T-2013A.XLS'!$I$365</f>
        <v>1</v>
      </c>
    </row>
    <row r="300" spans="1:7" s="109" customFormat="1">
      <c r="A300" s="109" t="s">
        <v>106</v>
      </c>
      <c r="B300" s="137"/>
      <c r="C300" s="84"/>
      <c r="D300" s="84"/>
      <c r="G300" s="578"/>
    </row>
    <row r="301" spans="1:7" s="109" customFormat="1" ht="26.4">
      <c r="A301" s="109" t="s">
        <v>106</v>
      </c>
      <c r="B301" s="113" t="s">
        <v>170</v>
      </c>
      <c r="C301" s="84"/>
      <c r="D301" s="84"/>
      <c r="G301" s="578"/>
    </row>
    <row r="302" spans="1:7">
      <c r="A302" s="9" t="s">
        <v>106</v>
      </c>
      <c r="B302" s="131" t="s">
        <v>111</v>
      </c>
      <c r="C302" s="85">
        <f>'MAL2T-2013A.XLS'!$J$370</f>
        <v>65</v>
      </c>
      <c r="D302" s="85">
        <f>'MAL2T-2013A.XLS'!$J$370</f>
        <v>65</v>
      </c>
    </row>
    <row r="303" spans="1:7">
      <c r="A303" s="9" t="s">
        <v>106</v>
      </c>
      <c r="B303" s="126" t="s">
        <v>1139</v>
      </c>
      <c r="C303" s="85">
        <f>'MAL2T-2013A.XLS'!$J$371</f>
        <v>12</v>
      </c>
      <c r="D303" s="85">
        <f>'MAL2T-2013A.XLS'!$J$371</f>
        <v>12</v>
      </c>
    </row>
    <row r="304" spans="1:7" ht="26.4">
      <c r="A304" s="9" t="s">
        <v>106</v>
      </c>
      <c r="B304" s="126" t="s">
        <v>112</v>
      </c>
      <c r="C304" s="85">
        <f>'MAL2T-2013A.XLS'!$J$372</f>
        <v>2</v>
      </c>
      <c r="D304" s="85">
        <f>'MAL2T-2013A.XLS'!$J$372</f>
        <v>2</v>
      </c>
    </row>
    <row r="305" spans="1:4" ht="26.4">
      <c r="A305" s="9" t="s">
        <v>106</v>
      </c>
      <c r="B305" s="126" t="s">
        <v>113</v>
      </c>
      <c r="C305" s="85">
        <f>'MAL2T-2013A.XLS'!$J$373</f>
        <v>13</v>
      </c>
      <c r="D305" s="85">
        <f>'MAL2T-2013A.XLS'!$J$373</f>
        <v>13</v>
      </c>
    </row>
    <row r="306" spans="1:4">
      <c r="A306" s="9" t="s">
        <v>106</v>
      </c>
      <c r="B306" s="126" t="s">
        <v>166</v>
      </c>
      <c r="C306" s="85">
        <f>'MAL2T-2013A.XLS'!$J$374</f>
        <v>11</v>
      </c>
      <c r="D306" s="85">
        <f>'MAL2T-2013A.XLS'!$J$374</f>
        <v>11</v>
      </c>
    </row>
    <row r="307" spans="1:4">
      <c r="A307" s="9" t="s">
        <v>106</v>
      </c>
      <c r="B307" s="126" t="s">
        <v>167</v>
      </c>
      <c r="C307" s="85">
        <f>'MAL2T-2013A.XLS'!$J$375</f>
        <v>0</v>
      </c>
      <c r="D307" s="85">
        <f>'MAL2T-2013A.XLS'!$J$375</f>
        <v>0</v>
      </c>
    </row>
    <row r="308" spans="1:4">
      <c r="A308" s="9" t="s">
        <v>106</v>
      </c>
      <c r="B308" s="126" t="s">
        <v>168</v>
      </c>
      <c r="C308" s="85">
        <f>'MAL2T-2013A.XLS'!$J$376</f>
        <v>6</v>
      </c>
      <c r="D308" s="85">
        <f>'MAL2T-2013A.XLS'!$J$376</f>
        <v>6</v>
      </c>
    </row>
    <row r="309" spans="1:4" ht="26.4">
      <c r="A309" s="9" t="s">
        <v>106</v>
      </c>
      <c r="B309" s="126" t="s">
        <v>169</v>
      </c>
      <c r="C309" s="85">
        <f>'MAL2T-2013A.XLS'!$J$377</f>
        <v>5</v>
      </c>
      <c r="D309" s="85">
        <f>'MAL2T-2013A.XLS'!$J$377</f>
        <v>5</v>
      </c>
    </row>
    <row r="310" spans="1:4">
      <c r="A310" s="9" t="s">
        <v>106</v>
      </c>
      <c r="B310" s="126" t="s">
        <v>1140</v>
      </c>
      <c r="C310" s="85">
        <f>'MAL2T-2013A.XLS'!$J$378</f>
        <v>13</v>
      </c>
      <c r="D310" s="85">
        <f>'MAL2T-2013A.XLS'!$J$378</f>
        <v>13</v>
      </c>
    </row>
    <row r="311" spans="1:4">
      <c r="A311" s="9" t="s">
        <v>106</v>
      </c>
      <c r="B311" s="126" t="s">
        <v>699</v>
      </c>
      <c r="C311" s="85">
        <f>'MAL2T-2013A.XLS'!$J$379</f>
        <v>5</v>
      </c>
      <c r="D311" s="85">
        <f>'MAL2T-2013A.XLS'!$J$379</f>
        <v>5</v>
      </c>
    </row>
    <row r="312" spans="1:4">
      <c r="B312" s="126"/>
    </row>
    <row r="313" spans="1:4" ht="26.4">
      <c r="A313" s="9" t="s">
        <v>106</v>
      </c>
      <c r="B313" s="113" t="s">
        <v>51</v>
      </c>
    </row>
    <row r="314" spans="1:4">
      <c r="A314" s="9" t="s">
        <v>106</v>
      </c>
      <c r="B314" s="126" t="s">
        <v>65</v>
      </c>
    </row>
    <row r="315" spans="1:4" ht="26.4">
      <c r="A315" s="9" t="s">
        <v>106</v>
      </c>
      <c r="B315" s="126" t="s">
        <v>171</v>
      </c>
      <c r="C315" s="85">
        <f>'MAL2T-2013A.XLS'!$I$392</f>
        <v>0</v>
      </c>
      <c r="D315" s="85">
        <f>'MAL2T-2013A.XLS'!$I$392</f>
        <v>0</v>
      </c>
    </row>
    <row r="316" spans="1:4">
      <c r="A316" s="9" t="s">
        <v>106</v>
      </c>
      <c r="B316" s="126" t="s">
        <v>66</v>
      </c>
      <c r="C316" s="85">
        <f>'MAL2T-2013A.XLS'!$I$393</f>
        <v>0</v>
      </c>
      <c r="D316" s="85">
        <f>'MAL2T-2013A.XLS'!$I$393</f>
        <v>0</v>
      </c>
    </row>
    <row r="317" spans="1:4">
      <c r="A317" s="9" t="s">
        <v>106</v>
      </c>
      <c r="B317" s="126" t="s">
        <v>67</v>
      </c>
      <c r="C317" s="85">
        <f>'MAL2T-2013A.XLS'!$I$394</f>
        <v>0</v>
      </c>
      <c r="D317" s="85">
        <f>'MAL2T-2013A.XLS'!$I$394</f>
        <v>0</v>
      </c>
    </row>
    <row r="318" spans="1:4">
      <c r="A318" s="9" t="s">
        <v>106</v>
      </c>
      <c r="B318" s="126" t="s">
        <v>68</v>
      </c>
      <c r="C318" s="85">
        <f>'MAL2T-2013A.XLS'!$I$395</f>
        <v>0</v>
      </c>
      <c r="D318" s="85">
        <f>'MAL2T-2013A.XLS'!$I$395</f>
        <v>0</v>
      </c>
    </row>
    <row r="319" spans="1:4">
      <c r="A319" s="9" t="s">
        <v>106</v>
      </c>
      <c r="B319" s="126" t="s">
        <v>69</v>
      </c>
      <c r="C319" s="85">
        <f>'MAL2T-2013A.XLS'!$I$396</f>
        <v>0</v>
      </c>
      <c r="D319" s="85">
        <f>'MAL2T-2013A.XLS'!$I$396</f>
        <v>0</v>
      </c>
    </row>
    <row r="320" spans="1:4" ht="26.4">
      <c r="A320" s="9" t="s">
        <v>106</v>
      </c>
      <c r="B320" s="126" t="s">
        <v>70</v>
      </c>
      <c r="C320" s="85">
        <f>'MAL2T-2013A.XLS'!$I$397</f>
        <v>0</v>
      </c>
      <c r="D320" s="85">
        <f>'MAL2T-2013A.XLS'!$I$397</f>
        <v>0</v>
      </c>
    </row>
    <row r="321" spans="1:6">
      <c r="A321" s="9" t="s">
        <v>106</v>
      </c>
      <c r="B321" s="126" t="s">
        <v>71</v>
      </c>
      <c r="C321" s="85">
        <f>'MAL2T-2013A.XLS'!$I$398</f>
        <v>0</v>
      </c>
      <c r="D321" s="85">
        <f>'MAL2T-2013A.XLS'!$I$398</f>
        <v>0</v>
      </c>
    </row>
    <row r="322" spans="1:6">
      <c r="A322" s="9" t="s">
        <v>106</v>
      </c>
      <c r="B322" s="126" t="s">
        <v>72</v>
      </c>
      <c r="C322" s="85">
        <f>'MAL2T-2013A.XLS'!$I$399</f>
        <v>0</v>
      </c>
      <c r="D322" s="85">
        <f>'MAL2T-2013A.XLS'!$I$399</f>
        <v>0</v>
      </c>
    </row>
    <row r="323" spans="1:6">
      <c r="B323" s="126"/>
    </row>
    <row r="324" spans="1:6">
      <c r="B324" s="126"/>
    </row>
    <row r="325" spans="1:6" ht="57" customHeight="1">
      <c r="B325" s="113" t="s">
        <v>299</v>
      </c>
      <c r="F325" s="685"/>
    </row>
    <row r="326" spans="1:6" ht="26.4">
      <c r="B326" s="126" t="s">
        <v>422</v>
      </c>
      <c r="C326" s="85">
        <f>'MAL2T-2013A.XLS'!$K$402</f>
        <v>243</v>
      </c>
      <c r="D326" s="85">
        <f>'MAL2T-2013A.XLS'!$K$402</f>
        <v>243</v>
      </c>
    </row>
    <row r="327" spans="1:6">
      <c r="B327" s="126" t="s">
        <v>1275</v>
      </c>
      <c r="C327" s="85">
        <f>'MAL2T-2013A.XLS'!$K$403</f>
        <v>123</v>
      </c>
      <c r="D327" s="85">
        <f>'MAL2T-2013A.XLS'!$K$403</f>
        <v>123</v>
      </c>
    </row>
    <row r="328" spans="1:6" ht="26.4">
      <c r="B328" s="126" t="s">
        <v>1276</v>
      </c>
      <c r="C328" s="85">
        <f>'MAL2T-2013A.XLS'!$K$404</f>
        <v>120</v>
      </c>
      <c r="D328" s="85">
        <f>'MAL2T-2013A.XLS'!$K$404</f>
        <v>120</v>
      </c>
    </row>
    <row r="329" spans="1:6">
      <c r="B329" s="126" t="s">
        <v>1277</v>
      </c>
      <c r="C329" s="85">
        <f>'MAL2T-2013A.XLS'!$K$405</f>
        <v>12</v>
      </c>
      <c r="D329" s="85">
        <f>'MAL2T-2013A.XLS'!$K$405</f>
        <v>12</v>
      </c>
    </row>
    <row r="330" spans="1:6" ht="26.4">
      <c r="B330" s="126" t="s">
        <v>133</v>
      </c>
      <c r="C330" s="85">
        <f>'MAL2T-2013A.XLS'!$K$406</f>
        <v>9</v>
      </c>
      <c r="D330" s="85">
        <f>'MAL2T-2013A.XLS'!$K$406</f>
        <v>9</v>
      </c>
    </row>
    <row r="331" spans="1:6">
      <c r="B331" s="126" t="s">
        <v>134</v>
      </c>
      <c r="C331" s="85">
        <f>'MAL2T-2013A.XLS'!$K$407</f>
        <v>30</v>
      </c>
      <c r="D331" s="85">
        <f>'MAL2T-2013A.XLS'!$K$407</f>
        <v>30</v>
      </c>
    </row>
    <row r="332" spans="1:6">
      <c r="B332" s="126" t="s">
        <v>417</v>
      </c>
      <c r="C332" s="85">
        <f>'MAL2T-2013A.XLS'!$K$408</f>
        <v>45</v>
      </c>
      <c r="D332" s="85">
        <f>'MAL2T-2013A.XLS'!$K$408</f>
        <v>45</v>
      </c>
    </row>
    <row r="333" spans="1:6">
      <c r="B333" s="126" t="s">
        <v>418</v>
      </c>
      <c r="C333" s="85">
        <f>'MAL2T-2013A.XLS'!$K$409</f>
        <v>24</v>
      </c>
      <c r="D333" s="85">
        <f>'MAL2T-2013A.XLS'!$K$409</f>
        <v>24</v>
      </c>
    </row>
    <row r="334" spans="1:6">
      <c r="B334" s="272" t="s">
        <v>1403</v>
      </c>
      <c r="C334" s="85">
        <f>'MAL2T-2013A.XLS'!K410</f>
        <v>0</v>
      </c>
      <c r="D334" s="85">
        <f>'MAL2T-2013A.XLS'!$K$410</f>
        <v>0</v>
      </c>
    </row>
    <row r="335" spans="1:6">
      <c r="B335" s="102" t="s">
        <v>1359</v>
      </c>
      <c r="C335" s="85">
        <f>'MAL2T-2013A.XLS'!K411</f>
        <v>171</v>
      </c>
      <c r="D335" s="85">
        <f>'MAL2T-2013A.XLS'!$K$411</f>
        <v>171</v>
      </c>
    </row>
    <row r="336" spans="1:6">
      <c r="B336" s="102" t="s">
        <v>1360</v>
      </c>
      <c r="C336" s="85">
        <f>'MAL2T-2013A.XLS'!K412</f>
        <v>4</v>
      </c>
      <c r="D336" s="85">
        <f>'MAL2T-2013A.XLS'!$K$412</f>
        <v>4</v>
      </c>
    </row>
    <row r="337" spans="1:7">
      <c r="B337" s="102" t="s">
        <v>1361</v>
      </c>
      <c r="C337" s="85">
        <f>'MAL2T-2013A.XLS'!K413</f>
        <v>0</v>
      </c>
      <c r="D337" s="85">
        <f>'MAL2T-2013A.XLS'!$K$413</f>
        <v>0</v>
      </c>
    </row>
    <row r="338" spans="1:7">
      <c r="B338" s="102" t="s">
        <v>1362</v>
      </c>
      <c r="C338" s="85">
        <f>'MAL2T-2013A.XLS'!K414</f>
        <v>5</v>
      </c>
      <c r="D338" s="85">
        <f>'MAL2T-2013A.XLS'!$K$414</f>
        <v>5</v>
      </c>
    </row>
    <row r="339" spans="1:7">
      <c r="B339" s="126"/>
    </row>
    <row r="340" spans="1:7">
      <c r="B340" s="126"/>
    </row>
    <row r="341" spans="1:7" ht="43.5" customHeight="1">
      <c r="B341" s="693"/>
      <c r="C341" s="694"/>
      <c r="D341" s="694"/>
      <c r="E341" s="694"/>
      <c r="F341" s="695"/>
      <c r="G341" s="694"/>
    </row>
    <row r="342" spans="1:7">
      <c r="B342" s="108"/>
      <c r="C342" s="225"/>
      <c r="D342" s="225"/>
      <c r="F342" s="685"/>
    </row>
    <row r="343" spans="1:7">
      <c r="B343" s="126"/>
    </row>
    <row r="344" spans="1:7">
      <c r="B344" s="126"/>
    </row>
    <row r="345" spans="1:7" ht="34.799999999999997">
      <c r="B345" s="125" t="s">
        <v>631</v>
      </c>
    </row>
    <row r="346" spans="1:7">
      <c r="B346" s="126"/>
    </row>
    <row r="347" spans="1:7" ht="26.4">
      <c r="B347" s="115" t="s">
        <v>436</v>
      </c>
    </row>
    <row r="348" spans="1:7">
      <c r="B348" s="131" t="s">
        <v>1224</v>
      </c>
      <c r="C348" s="85">
        <f>'MAL2T-2013A.XLS'!$F$424</f>
        <v>72</v>
      </c>
      <c r="D348" s="85">
        <f>'MAL2T-2013A.XLS'!$F$424</f>
        <v>72</v>
      </c>
    </row>
    <row r="349" spans="1:7">
      <c r="B349" s="131" t="s">
        <v>1225</v>
      </c>
      <c r="C349" s="85">
        <f>'MAL2T-2013A.XLS'!$F$425</f>
        <v>906</v>
      </c>
      <c r="D349" s="85">
        <f>'MAL2T-2013A.XLS'!$F$425</f>
        <v>906</v>
      </c>
    </row>
    <row r="350" spans="1:7">
      <c r="B350" s="126" t="s">
        <v>434</v>
      </c>
      <c r="C350" s="561">
        <f>'MAL2T-2013A.XLS'!$F$426</f>
        <v>12.583333333333334</v>
      </c>
      <c r="D350" s="561">
        <f>D349/D348</f>
        <v>12.583333333333334</v>
      </c>
      <c r="E350" s="562" t="s">
        <v>1179</v>
      </c>
    </row>
    <row r="351" spans="1:7">
      <c r="B351" s="126"/>
    </row>
    <row r="352" spans="1:7" ht="26.4">
      <c r="A352" s="9" t="s">
        <v>106</v>
      </c>
      <c r="B352" s="113" t="s">
        <v>664</v>
      </c>
      <c r="C352" s="88"/>
      <c r="D352" s="88"/>
    </row>
    <row r="353" spans="1:10">
      <c r="A353" s="9" t="s">
        <v>106</v>
      </c>
      <c r="B353" s="133" t="s">
        <v>1413</v>
      </c>
      <c r="C353" s="88" t="s">
        <v>363</v>
      </c>
      <c r="D353" s="88" t="s">
        <v>363</v>
      </c>
    </row>
    <row r="354" spans="1:10">
      <c r="A354" s="9" t="s">
        <v>106</v>
      </c>
      <c r="B354" s="136" t="s">
        <v>1085</v>
      </c>
      <c r="C354" s="88">
        <f>'MAL2T-2013A.XLS'!$E$432</f>
        <v>0</v>
      </c>
      <c r="D354" s="88">
        <f>'MAL2T-2013A.XLS'!$E$432</f>
        <v>0</v>
      </c>
    </row>
    <row r="355" spans="1:10">
      <c r="A355" s="9" t="s">
        <v>106</v>
      </c>
      <c r="B355" s="136" t="s">
        <v>1084</v>
      </c>
      <c r="C355" s="88">
        <f>'MAL2T-2013A.XLS'!$E$433</f>
        <v>72</v>
      </c>
      <c r="D355" s="88">
        <f>'MAL2T-2013A.XLS'!$E$433</f>
        <v>72</v>
      </c>
    </row>
    <row r="356" spans="1:10" s="2" customFormat="1">
      <c r="A356" s="2" t="s">
        <v>106</v>
      </c>
      <c r="B356" s="127" t="s">
        <v>364</v>
      </c>
      <c r="C356" s="119">
        <f>'MAL2T-2013A.XLS'!$E$434</f>
        <v>72</v>
      </c>
      <c r="D356" s="119">
        <f>'MAL2T-2013A.XLS'!$E$434</f>
        <v>72</v>
      </c>
      <c r="G356" s="580"/>
      <c r="J356" s="9"/>
    </row>
    <row r="357" spans="1:10" s="2" customFormat="1">
      <c r="A357" s="2" t="s">
        <v>106</v>
      </c>
      <c r="B357" s="108"/>
      <c r="C357" s="88"/>
      <c r="D357" s="88"/>
      <c r="G357" s="580"/>
      <c r="J357" s="9"/>
    </row>
    <row r="358" spans="1:10" s="2" customFormat="1" ht="26.4">
      <c r="A358" s="2" t="s">
        <v>106</v>
      </c>
      <c r="B358" s="107" t="s">
        <v>663</v>
      </c>
      <c r="C358" s="98"/>
      <c r="D358" s="98"/>
      <c r="G358" s="580"/>
      <c r="J358" s="9"/>
    </row>
    <row r="359" spans="1:10" s="2" customFormat="1">
      <c r="A359" s="2" t="s">
        <v>106</v>
      </c>
      <c r="B359" s="147" t="s">
        <v>429</v>
      </c>
      <c r="C359" s="98" t="s">
        <v>363</v>
      </c>
      <c r="D359" s="98" t="s">
        <v>363</v>
      </c>
      <c r="G359" s="580"/>
      <c r="J359" s="9"/>
    </row>
    <row r="360" spans="1:10" s="2" customFormat="1">
      <c r="A360" s="2" t="s">
        <v>106</v>
      </c>
      <c r="B360" s="135" t="str">
        <f>CONCATENATE("0 år - født ",'MAL2T-2013A.XLS'!$B$18,":")</f>
        <v>0 år - født 2013:</v>
      </c>
      <c r="C360" s="98" t="s">
        <v>363</v>
      </c>
      <c r="D360" s="98" t="s">
        <v>363</v>
      </c>
      <c r="G360" s="580"/>
      <c r="J360" s="9"/>
    </row>
    <row r="361" spans="1:10" s="2" customFormat="1">
      <c r="A361" s="2" t="s">
        <v>106</v>
      </c>
      <c r="B361" s="142" t="s">
        <v>919</v>
      </c>
      <c r="C361" s="98">
        <f>'MAL2T-2013A.XLS'!$C$440</f>
        <v>0</v>
      </c>
      <c r="D361" s="98">
        <f>'MAL2T-2013A.XLS'!$C$440</f>
        <v>0</v>
      </c>
      <c r="G361" s="580"/>
      <c r="J361" s="9"/>
    </row>
    <row r="362" spans="1:10" s="2" customFormat="1">
      <c r="A362" s="2" t="s">
        <v>106</v>
      </c>
      <c r="B362" s="142" t="s">
        <v>920</v>
      </c>
      <c r="C362" s="98">
        <f>'MAL2T-2013A.XLS'!$C$441</f>
        <v>0</v>
      </c>
      <c r="D362" s="98">
        <f>'MAL2T-2013A.XLS'!$C$441</f>
        <v>0</v>
      </c>
      <c r="G362" s="580"/>
      <c r="J362" s="9"/>
    </row>
    <row r="363" spans="1:10" s="2" customFormat="1">
      <c r="A363" s="2" t="s">
        <v>106</v>
      </c>
      <c r="B363" s="142" t="s">
        <v>921</v>
      </c>
      <c r="C363" s="98">
        <f>'MAL2T-2013A.XLS'!$C$442</f>
        <v>0</v>
      </c>
      <c r="D363" s="98">
        <f>'MAL2T-2013A.XLS'!$C$442</f>
        <v>0</v>
      </c>
      <c r="G363" s="580"/>
      <c r="J363" s="9"/>
    </row>
    <row r="364" spans="1:10" s="2" customFormat="1">
      <c r="A364" s="2" t="s">
        <v>106</v>
      </c>
      <c r="B364" s="142" t="s">
        <v>922</v>
      </c>
      <c r="C364" s="98">
        <f>'MAL2T-2013A.XLS'!$C$443</f>
        <v>0</v>
      </c>
      <c r="D364" s="98">
        <f>'MAL2T-2013A.XLS'!$C$443</f>
        <v>0</v>
      </c>
      <c r="G364" s="580"/>
      <c r="J364" s="9"/>
    </row>
    <row r="365" spans="1:10" s="2" customFormat="1">
      <c r="A365" s="2" t="s">
        <v>106</v>
      </c>
      <c r="B365" s="142" t="s">
        <v>923</v>
      </c>
      <c r="C365" s="98">
        <f>'MAL2T-2013A.XLS'!$C$444</f>
        <v>0</v>
      </c>
      <c r="D365" s="98">
        <f>'MAL2T-2013A.XLS'!$C$444</f>
        <v>0</v>
      </c>
      <c r="G365" s="580"/>
      <c r="J365" s="9"/>
    </row>
    <row r="366" spans="1:10" s="2" customFormat="1">
      <c r="A366" s="2" t="s">
        <v>106</v>
      </c>
      <c r="B366" s="142" t="s">
        <v>924</v>
      </c>
      <c r="C366" s="98">
        <f>'MAL2T-2013A.XLS'!$C$445</f>
        <v>0</v>
      </c>
      <c r="D366" s="98">
        <f>'MAL2T-2013A.XLS'!$C$445</f>
        <v>0</v>
      </c>
      <c r="G366" s="580"/>
      <c r="J366" s="9"/>
    </row>
    <row r="367" spans="1:10" s="2" customFormat="1">
      <c r="A367" s="2" t="s">
        <v>106</v>
      </c>
      <c r="B367" s="142" t="s">
        <v>925</v>
      </c>
      <c r="C367" s="98">
        <f>'MAL2T-2013A.XLS'!$C$446</f>
        <v>0</v>
      </c>
      <c r="D367" s="98">
        <f>'MAL2T-2013A.XLS'!$C$446</f>
        <v>0</v>
      </c>
      <c r="G367" s="580"/>
      <c r="J367" s="9"/>
    </row>
    <row r="368" spans="1:10" s="2" customFormat="1">
      <c r="A368" s="2" t="s">
        <v>106</v>
      </c>
      <c r="B368" s="142" t="s">
        <v>926</v>
      </c>
      <c r="C368" s="98">
        <f>'MAL2T-2013A.XLS'!$C$447</f>
        <v>0</v>
      </c>
      <c r="D368" s="98">
        <f>'MAL2T-2013A.XLS'!$C$447</f>
        <v>0</v>
      </c>
      <c r="G368" s="580"/>
      <c r="J368" s="9"/>
    </row>
    <row r="369" spans="1:10" s="2" customFormat="1">
      <c r="A369" s="2" t="s">
        <v>106</v>
      </c>
      <c r="B369" s="142" t="s">
        <v>927</v>
      </c>
      <c r="C369" s="98">
        <f>'MAL2T-2013A.XLS'!$C$448</f>
        <v>0</v>
      </c>
      <c r="D369" s="98">
        <f>'MAL2T-2013A.XLS'!$C$448</f>
        <v>0</v>
      </c>
      <c r="G369" s="580"/>
      <c r="J369" s="9"/>
    </row>
    <row r="370" spans="1:10" s="2" customFormat="1">
      <c r="A370" s="2" t="s">
        <v>106</v>
      </c>
      <c r="B370" s="142" t="s">
        <v>928</v>
      </c>
      <c r="C370" s="98">
        <f>'MAL2T-2013A.XLS'!$C$449</f>
        <v>0</v>
      </c>
      <c r="D370" s="98">
        <f>'MAL2T-2013A.XLS'!$C$449</f>
        <v>0</v>
      </c>
      <c r="G370" s="580"/>
      <c r="J370" s="9"/>
    </row>
    <row r="371" spans="1:10" s="2" customFormat="1">
      <c r="A371" s="2" t="s">
        <v>106</v>
      </c>
      <c r="B371" s="142" t="s">
        <v>929</v>
      </c>
      <c r="C371" s="98">
        <f>'MAL2T-2013A.XLS'!$C$450</f>
        <v>0</v>
      </c>
      <c r="D371" s="98">
        <f>'MAL2T-2013A.XLS'!$C$450</f>
        <v>0</v>
      </c>
      <c r="G371" s="580"/>
      <c r="J371" s="9"/>
    </row>
    <row r="372" spans="1:10" s="2" customFormat="1">
      <c r="A372" s="2" t="s">
        <v>106</v>
      </c>
      <c r="B372" s="142" t="s">
        <v>930</v>
      </c>
      <c r="C372" s="98">
        <f>'MAL2T-2013A.XLS'!$C$451</f>
        <v>0</v>
      </c>
      <c r="D372" s="98">
        <f>'MAL2T-2013A.XLS'!$C$451</f>
        <v>0</v>
      </c>
      <c r="G372" s="580"/>
      <c r="J372" s="9"/>
    </row>
    <row r="373" spans="1:10" s="2" customFormat="1">
      <c r="A373" s="2" t="s">
        <v>106</v>
      </c>
      <c r="B373" s="142" t="s">
        <v>931</v>
      </c>
      <c r="C373" s="98">
        <f>'MAL2T-2013A.XLS'!$C$452</f>
        <v>0</v>
      </c>
      <c r="D373" s="98">
        <f>'MAL2T-2013A.XLS'!$C$452</f>
        <v>0</v>
      </c>
      <c r="G373" s="580"/>
      <c r="J373" s="9"/>
    </row>
    <row r="374" spans="1:10" s="2" customFormat="1">
      <c r="A374" s="2" t="s">
        <v>106</v>
      </c>
      <c r="B374" s="142" t="s">
        <v>626</v>
      </c>
      <c r="C374" s="98">
        <f>'MAL2T-2013A.XLS'!$C$453</f>
        <v>0</v>
      </c>
      <c r="D374" s="98">
        <f>'MAL2T-2013A.XLS'!$C$453</f>
        <v>0</v>
      </c>
      <c r="G374" s="580"/>
      <c r="J374" s="9"/>
    </row>
    <row r="375" spans="1:10" s="2" customFormat="1">
      <c r="A375" s="2" t="s">
        <v>106</v>
      </c>
      <c r="B375" s="142" t="s">
        <v>627</v>
      </c>
      <c r="C375" s="98">
        <f>'MAL2T-2013A.XLS'!$C$454</f>
        <v>0</v>
      </c>
      <c r="D375" s="98">
        <f>'MAL2T-2013A.XLS'!$C$454</f>
        <v>0</v>
      </c>
      <c r="G375" s="580"/>
      <c r="J375" s="9"/>
    </row>
    <row r="376" spans="1:10" s="2" customFormat="1">
      <c r="A376" s="2" t="s">
        <v>106</v>
      </c>
      <c r="B376" s="142" t="s">
        <v>460</v>
      </c>
      <c r="C376" s="98">
        <f>'MAL2T-2013A.XLS'!$C$455</f>
        <v>0</v>
      </c>
      <c r="D376" s="98">
        <f>'MAL2T-2013A.XLS'!$C$455</f>
        <v>0</v>
      </c>
      <c r="G376" s="580"/>
      <c r="J376" s="9"/>
    </row>
    <row r="377" spans="1:10" s="2" customFormat="1">
      <c r="A377" s="2" t="s">
        <v>106</v>
      </c>
      <c r="B377" s="143" t="s">
        <v>158</v>
      </c>
      <c r="C377" s="121">
        <f>'MAL2T-2013A.XLS'!$C$456</f>
        <v>0</v>
      </c>
      <c r="D377" s="121">
        <f>'MAL2T-2013A.XLS'!$C$456</f>
        <v>0</v>
      </c>
      <c r="G377" s="580"/>
      <c r="J377" s="9"/>
    </row>
    <row r="378" spans="1:10" s="2" customFormat="1">
      <c r="A378" s="2" t="s">
        <v>106</v>
      </c>
      <c r="B378" s="135" t="str">
        <f>CONCATENATE("1- 2 år - født ",'MAL2T-2013A.XLS'!$B$18-2,"-",'MAL2T-2013A.XLS'!$B$18-1,":")</f>
        <v>1- 2 år - født 2011-2012:</v>
      </c>
      <c r="C378" s="98" t="s">
        <v>363</v>
      </c>
      <c r="D378" s="98" t="s">
        <v>363</v>
      </c>
      <c r="G378" s="580"/>
      <c r="J378" s="9"/>
    </row>
    <row r="379" spans="1:10" s="2" customFormat="1">
      <c r="A379" s="2" t="s">
        <v>106</v>
      </c>
      <c r="B379" s="142" t="s">
        <v>919</v>
      </c>
      <c r="C379" s="98">
        <f>'MAL2T-2013A.XLS'!$D$440</f>
        <v>0</v>
      </c>
      <c r="D379" s="98">
        <f>'MAL2T-2013A.XLS'!$D$440</f>
        <v>0</v>
      </c>
      <c r="G379" s="580"/>
      <c r="J379" s="9"/>
    </row>
    <row r="380" spans="1:10" s="2" customFormat="1">
      <c r="A380" s="2" t="s">
        <v>106</v>
      </c>
      <c r="B380" s="142" t="s">
        <v>920</v>
      </c>
      <c r="C380" s="98">
        <f>'MAL2T-2013A.XLS'!$D$441</f>
        <v>0</v>
      </c>
      <c r="D380" s="98">
        <f>'MAL2T-2013A.XLS'!$D$441</f>
        <v>0</v>
      </c>
      <c r="G380" s="580"/>
      <c r="J380" s="9"/>
    </row>
    <row r="381" spans="1:10" s="2" customFormat="1">
      <c r="A381" s="2" t="s">
        <v>106</v>
      </c>
      <c r="B381" s="142" t="s">
        <v>921</v>
      </c>
      <c r="C381" s="98">
        <f>'MAL2T-2013A.XLS'!$D$442</f>
        <v>0</v>
      </c>
      <c r="D381" s="98">
        <f>'MAL2T-2013A.XLS'!$D$442</f>
        <v>0</v>
      </c>
      <c r="G381" s="580"/>
      <c r="J381" s="9"/>
    </row>
    <row r="382" spans="1:10" s="2" customFormat="1">
      <c r="A382" s="2" t="s">
        <v>106</v>
      </c>
      <c r="B382" s="142" t="s">
        <v>922</v>
      </c>
      <c r="C382" s="98">
        <f>'MAL2T-2013A.XLS'!$D$443</f>
        <v>0</v>
      </c>
      <c r="D382" s="98">
        <f>'MAL2T-2013A.XLS'!$D$443</f>
        <v>0</v>
      </c>
      <c r="G382" s="580"/>
      <c r="J382" s="9"/>
    </row>
    <row r="383" spans="1:10" s="2" customFormat="1">
      <c r="A383" s="2" t="s">
        <v>106</v>
      </c>
      <c r="B383" s="142" t="s">
        <v>923</v>
      </c>
      <c r="C383" s="98">
        <f>'MAL2T-2013A.XLS'!$D$444</f>
        <v>0</v>
      </c>
      <c r="D383" s="98">
        <f>'MAL2T-2013A.XLS'!$D$444</f>
        <v>0</v>
      </c>
      <c r="G383" s="580"/>
      <c r="J383" s="9"/>
    </row>
    <row r="384" spans="1:10" s="2" customFormat="1">
      <c r="A384" s="2" t="s">
        <v>106</v>
      </c>
      <c r="B384" s="142" t="s">
        <v>924</v>
      </c>
      <c r="C384" s="98">
        <f>'MAL2T-2013A.XLS'!$D$445</f>
        <v>0</v>
      </c>
      <c r="D384" s="98">
        <f>'MAL2T-2013A.XLS'!$D$445</f>
        <v>0</v>
      </c>
      <c r="G384" s="580"/>
      <c r="J384" s="9"/>
    </row>
    <row r="385" spans="1:10" s="2" customFormat="1">
      <c r="A385" s="2" t="s">
        <v>106</v>
      </c>
      <c r="B385" s="142" t="s">
        <v>925</v>
      </c>
      <c r="C385" s="98">
        <f>'MAL2T-2013A.XLS'!$D$446</f>
        <v>0</v>
      </c>
      <c r="D385" s="98">
        <f>'MAL2T-2013A.XLS'!$D$446</f>
        <v>0</v>
      </c>
      <c r="G385" s="580"/>
      <c r="J385" s="9"/>
    </row>
    <row r="386" spans="1:10" s="2" customFormat="1">
      <c r="A386" s="2" t="s">
        <v>106</v>
      </c>
      <c r="B386" s="142" t="s">
        <v>926</v>
      </c>
      <c r="C386" s="98">
        <f>'MAL2T-2013A.XLS'!$D$447</f>
        <v>0</v>
      </c>
      <c r="D386" s="98">
        <f>'MAL2T-2013A.XLS'!$D$447</f>
        <v>0</v>
      </c>
      <c r="G386" s="580"/>
      <c r="J386" s="9"/>
    </row>
    <row r="387" spans="1:10" s="2" customFormat="1">
      <c r="A387" s="2" t="s">
        <v>106</v>
      </c>
      <c r="B387" s="142" t="s">
        <v>927</v>
      </c>
      <c r="C387" s="98">
        <f>'MAL2T-2013A.XLS'!$D$448</f>
        <v>0</v>
      </c>
      <c r="D387" s="98">
        <f>'MAL2T-2013A.XLS'!$D$448</f>
        <v>0</v>
      </c>
      <c r="G387" s="580"/>
      <c r="J387" s="9"/>
    </row>
    <row r="388" spans="1:10" s="2" customFormat="1">
      <c r="A388" s="2" t="s">
        <v>106</v>
      </c>
      <c r="B388" s="142" t="s">
        <v>928</v>
      </c>
      <c r="C388" s="98">
        <f>'MAL2T-2013A.XLS'!$D$449</f>
        <v>0</v>
      </c>
      <c r="D388" s="98">
        <f>'MAL2T-2013A.XLS'!$D$449</f>
        <v>0</v>
      </c>
      <c r="G388" s="580"/>
      <c r="J388" s="9"/>
    </row>
    <row r="389" spans="1:10" s="2" customFormat="1">
      <c r="A389" s="2" t="s">
        <v>106</v>
      </c>
      <c r="B389" s="142" t="s">
        <v>929</v>
      </c>
      <c r="C389" s="98">
        <f>'MAL2T-2013A.XLS'!$D$450</f>
        <v>0</v>
      </c>
      <c r="D389" s="98">
        <f>'MAL2T-2013A.XLS'!$D$450</f>
        <v>0</v>
      </c>
      <c r="G389" s="580"/>
      <c r="J389" s="9"/>
    </row>
    <row r="390" spans="1:10" s="2" customFormat="1">
      <c r="A390" s="2" t="s">
        <v>106</v>
      </c>
      <c r="B390" s="142" t="s">
        <v>930</v>
      </c>
      <c r="C390" s="98">
        <f>'MAL2T-2013A.XLS'!$D$451</f>
        <v>0</v>
      </c>
      <c r="D390" s="98">
        <f>'MAL2T-2013A.XLS'!$D$451</f>
        <v>0</v>
      </c>
      <c r="G390" s="580"/>
      <c r="J390" s="9"/>
    </row>
    <row r="391" spans="1:10" s="2" customFormat="1">
      <c r="A391" s="2" t="s">
        <v>106</v>
      </c>
      <c r="B391" s="142" t="s">
        <v>931</v>
      </c>
      <c r="C391" s="98">
        <f>'MAL2T-2013A.XLS'!$D$452</f>
        <v>0</v>
      </c>
      <c r="D391" s="98">
        <f>'MAL2T-2013A.XLS'!$D$452</f>
        <v>0</v>
      </c>
      <c r="G391" s="580"/>
      <c r="J391" s="9"/>
    </row>
    <row r="392" spans="1:10" s="2" customFormat="1">
      <c r="A392" s="2" t="s">
        <v>106</v>
      </c>
      <c r="B392" s="142" t="s">
        <v>626</v>
      </c>
      <c r="C392" s="98">
        <f>'MAL2T-2013A.XLS'!$D$453</f>
        <v>0</v>
      </c>
      <c r="D392" s="98">
        <f>'MAL2T-2013A.XLS'!$D$453</f>
        <v>0</v>
      </c>
      <c r="G392" s="580"/>
      <c r="J392" s="9"/>
    </row>
    <row r="393" spans="1:10" s="2" customFormat="1">
      <c r="A393" s="2" t="s">
        <v>106</v>
      </c>
      <c r="B393" s="142" t="s">
        <v>627</v>
      </c>
      <c r="C393" s="98">
        <f>'MAL2T-2013A.XLS'!$D$454</f>
        <v>0</v>
      </c>
      <c r="D393" s="98">
        <f>'MAL2T-2013A.XLS'!$D$454</f>
        <v>0</v>
      </c>
      <c r="G393" s="580"/>
      <c r="J393" s="9"/>
    </row>
    <row r="394" spans="1:10" s="2" customFormat="1">
      <c r="A394" s="2" t="s">
        <v>106</v>
      </c>
      <c r="B394" s="142" t="s">
        <v>460</v>
      </c>
      <c r="C394" s="98">
        <f>'MAL2T-2013A.XLS'!$D$455</f>
        <v>0</v>
      </c>
      <c r="D394" s="98">
        <f>'MAL2T-2013A.XLS'!$D$455</f>
        <v>0</v>
      </c>
      <c r="G394" s="580"/>
      <c r="J394" s="9"/>
    </row>
    <row r="395" spans="1:10" s="2" customFormat="1">
      <c r="A395" s="2" t="s">
        <v>106</v>
      </c>
      <c r="B395" s="141" t="s">
        <v>159</v>
      </c>
      <c r="C395" s="122">
        <f>'MAL2T-2013A.XLS'!$D$456</f>
        <v>0</v>
      </c>
      <c r="D395" s="122">
        <f>'MAL2T-2013A.XLS'!$D$456</f>
        <v>0</v>
      </c>
      <c r="G395" s="580"/>
      <c r="J395" s="9"/>
    </row>
    <row r="396" spans="1:10" s="2" customFormat="1">
      <c r="A396" s="2" t="s">
        <v>106</v>
      </c>
      <c r="B396" s="135" t="str">
        <f>CONCATENATE("3- 5 år - født ",'MAL2T-2013A.XLS'!$B$18-5,"-",'MAL2T-2013A.XLS'!$B$18-3,":")</f>
        <v>3- 5 år - født 2008-2010:</v>
      </c>
      <c r="C396" s="98" t="s">
        <v>363</v>
      </c>
      <c r="D396" s="98" t="s">
        <v>363</v>
      </c>
      <c r="G396" s="580"/>
    </row>
    <row r="397" spans="1:10" s="2" customFormat="1">
      <c r="A397" s="2" t="s">
        <v>106</v>
      </c>
      <c r="B397" s="142" t="s">
        <v>919</v>
      </c>
      <c r="C397" s="98">
        <f>'MAL2T-2013A.XLS'!$E$440</f>
        <v>0</v>
      </c>
      <c r="D397" s="98">
        <f>'MAL2T-2013A.XLS'!$E$440</f>
        <v>0</v>
      </c>
      <c r="G397" s="580"/>
    </row>
    <row r="398" spans="1:10" s="2" customFormat="1">
      <c r="A398" s="2" t="s">
        <v>106</v>
      </c>
      <c r="B398" s="142" t="s">
        <v>920</v>
      </c>
      <c r="C398" s="98">
        <f>'MAL2T-2013A.XLS'!$E$441</f>
        <v>0</v>
      </c>
      <c r="D398" s="98">
        <f>'MAL2T-2013A.XLS'!$E$441</f>
        <v>0</v>
      </c>
      <c r="G398" s="580"/>
    </row>
    <row r="399" spans="1:10" s="2" customFormat="1">
      <c r="A399" s="2" t="s">
        <v>106</v>
      </c>
      <c r="B399" s="142" t="s">
        <v>921</v>
      </c>
      <c r="C399" s="98">
        <f>'MAL2T-2013A.XLS'!$E$442</f>
        <v>0</v>
      </c>
      <c r="D399" s="98">
        <f>'MAL2T-2013A.XLS'!$E$442</f>
        <v>0</v>
      </c>
      <c r="G399" s="580"/>
    </row>
    <row r="400" spans="1:10" s="2" customFormat="1">
      <c r="A400" s="2" t="s">
        <v>106</v>
      </c>
      <c r="B400" s="142" t="s">
        <v>922</v>
      </c>
      <c r="C400" s="98">
        <f>'MAL2T-2013A.XLS'!$E$443</f>
        <v>0</v>
      </c>
      <c r="D400" s="98">
        <f>'MAL2T-2013A.XLS'!$E$443</f>
        <v>0</v>
      </c>
      <c r="G400" s="580"/>
    </row>
    <row r="401" spans="1:7" s="2" customFormat="1">
      <c r="A401" s="2" t="s">
        <v>106</v>
      </c>
      <c r="B401" s="142" t="s">
        <v>923</v>
      </c>
      <c r="C401" s="98">
        <f>'MAL2T-2013A.XLS'!$E$444</f>
        <v>0</v>
      </c>
      <c r="D401" s="98">
        <f>'MAL2T-2013A.XLS'!$E$444</f>
        <v>0</v>
      </c>
      <c r="G401" s="580"/>
    </row>
    <row r="402" spans="1:7" s="2" customFormat="1">
      <c r="A402" s="2" t="s">
        <v>106</v>
      </c>
      <c r="B402" s="142" t="s">
        <v>924</v>
      </c>
      <c r="C402" s="98">
        <f>'MAL2T-2013A.XLS'!$E$445</f>
        <v>0</v>
      </c>
      <c r="D402" s="98">
        <f>'MAL2T-2013A.XLS'!$E$445</f>
        <v>0</v>
      </c>
      <c r="G402" s="580"/>
    </row>
    <row r="403" spans="1:7" s="2" customFormat="1">
      <c r="A403" s="2" t="s">
        <v>106</v>
      </c>
      <c r="B403" s="142" t="s">
        <v>925</v>
      </c>
      <c r="C403" s="98">
        <f>'MAL2T-2013A.XLS'!$E$446</f>
        <v>0</v>
      </c>
      <c r="D403" s="98">
        <f>'MAL2T-2013A.XLS'!$E$446</f>
        <v>0</v>
      </c>
      <c r="G403" s="580"/>
    </row>
    <row r="404" spans="1:7" s="2" customFormat="1">
      <c r="A404" s="2" t="s">
        <v>106</v>
      </c>
      <c r="B404" s="142" t="s">
        <v>926</v>
      </c>
      <c r="C404" s="98">
        <f>'MAL2T-2013A.XLS'!$E$447</f>
        <v>0</v>
      </c>
      <c r="D404" s="98">
        <f>'MAL2T-2013A.XLS'!$E$447</f>
        <v>0</v>
      </c>
      <c r="G404" s="580"/>
    </row>
    <row r="405" spans="1:7" s="2" customFormat="1">
      <c r="A405" s="2" t="s">
        <v>106</v>
      </c>
      <c r="B405" s="142" t="s">
        <v>927</v>
      </c>
      <c r="C405" s="98">
        <f>'MAL2T-2013A.XLS'!$E$448</f>
        <v>0</v>
      </c>
      <c r="D405" s="98">
        <f>'MAL2T-2013A.XLS'!$E$448</f>
        <v>0</v>
      </c>
      <c r="G405" s="580"/>
    </row>
    <row r="406" spans="1:7" s="2" customFormat="1">
      <c r="A406" s="2" t="s">
        <v>106</v>
      </c>
      <c r="B406" s="142" t="s">
        <v>928</v>
      </c>
      <c r="C406" s="98">
        <f>'MAL2T-2013A.XLS'!$E$449</f>
        <v>0</v>
      </c>
      <c r="D406" s="98">
        <f>'MAL2T-2013A.XLS'!$E$449</f>
        <v>0</v>
      </c>
      <c r="G406" s="580"/>
    </row>
    <row r="407" spans="1:7" s="2" customFormat="1">
      <c r="A407" s="2" t="s">
        <v>106</v>
      </c>
      <c r="B407" s="142" t="s">
        <v>929</v>
      </c>
      <c r="C407" s="98">
        <f>'MAL2T-2013A.XLS'!$E$450</f>
        <v>0</v>
      </c>
      <c r="D407" s="98">
        <f>'MAL2T-2013A.XLS'!$E$450</f>
        <v>0</v>
      </c>
      <c r="G407" s="580"/>
    </row>
    <row r="408" spans="1:7" s="2" customFormat="1">
      <c r="A408" s="2" t="s">
        <v>106</v>
      </c>
      <c r="B408" s="142" t="s">
        <v>930</v>
      </c>
      <c r="C408" s="98">
        <f>'MAL2T-2013A.XLS'!$E$451</f>
        <v>0</v>
      </c>
      <c r="D408" s="98">
        <f>'MAL2T-2013A.XLS'!$E$451</f>
        <v>0</v>
      </c>
      <c r="G408" s="580"/>
    </row>
    <row r="409" spans="1:7" s="2" customFormat="1">
      <c r="A409" s="2" t="s">
        <v>106</v>
      </c>
      <c r="B409" s="142" t="s">
        <v>931</v>
      </c>
      <c r="C409" s="98">
        <f>'MAL2T-2013A.XLS'!$E$452</f>
        <v>0</v>
      </c>
      <c r="D409" s="98">
        <f>'MAL2T-2013A.XLS'!$E$452</f>
        <v>0</v>
      </c>
      <c r="G409" s="580"/>
    </row>
    <row r="410" spans="1:7" s="2" customFormat="1">
      <c r="A410" s="2" t="s">
        <v>106</v>
      </c>
      <c r="B410" s="142" t="s">
        <v>626</v>
      </c>
      <c r="C410" s="98">
        <f>'MAL2T-2013A.XLS'!$E$453</f>
        <v>0</v>
      </c>
      <c r="D410" s="98">
        <f>'MAL2T-2013A.XLS'!$E$453</f>
        <v>0</v>
      </c>
      <c r="G410" s="580"/>
    </row>
    <row r="411" spans="1:7" s="2" customFormat="1">
      <c r="A411" s="2" t="s">
        <v>106</v>
      </c>
      <c r="B411" s="142" t="s">
        <v>627</v>
      </c>
      <c r="C411" s="98">
        <f>'MAL2T-2013A.XLS'!$E$454</f>
        <v>0</v>
      </c>
      <c r="D411" s="98">
        <f>'MAL2T-2013A.XLS'!$E$454</f>
        <v>0</v>
      </c>
      <c r="G411" s="580"/>
    </row>
    <row r="412" spans="1:7" s="2" customFormat="1">
      <c r="A412" s="2" t="s">
        <v>106</v>
      </c>
      <c r="B412" s="142" t="s">
        <v>460</v>
      </c>
      <c r="C412" s="98">
        <f>'MAL2T-2013A.XLS'!$E$455</f>
        <v>0</v>
      </c>
      <c r="D412" s="98">
        <f>'MAL2T-2013A.XLS'!$E$455</f>
        <v>0</v>
      </c>
      <c r="G412" s="580"/>
    </row>
    <row r="413" spans="1:7" s="2" customFormat="1">
      <c r="A413" s="2" t="s">
        <v>106</v>
      </c>
      <c r="B413" s="141" t="s">
        <v>160</v>
      </c>
      <c r="C413" s="121">
        <f>'MAL2T-2013A.XLS'!$E$456</f>
        <v>0</v>
      </c>
      <c r="D413" s="121">
        <f>'MAL2T-2013A.XLS'!$E$456</f>
        <v>0</v>
      </c>
      <c r="G413" s="580"/>
    </row>
    <row r="414" spans="1:7" s="2" customFormat="1">
      <c r="A414" s="2" t="s">
        <v>106</v>
      </c>
      <c r="B414" s="135" t="str">
        <f>CONCATENATE("6 år - født ",'MAL2T-2013A.XLS'!$B$18-6,,,":")</f>
        <v>6 år - født 2007:</v>
      </c>
      <c r="C414" s="98" t="s">
        <v>363</v>
      </c>
      <c r="D414" s="98" t="s">
        <v>363</v>
      </c>
      <c r="G414" s="580"/>
    </row>
    <row r="415" spans="1:7" s="2" customFormat="1">
      <c r="A415" s="2" t="s">
        <v>106</v>
      </c>
      <c r="B415" s="142" t="s">
        <v>919</v>
      </c>
      <c r="C415" s="98">
        <f>'MAL2T-2013A.XLS'!$F$440</f>
        <v>0</v>
      </c>
      <c r="D415" s="98">
        <f>'MAL2T-2013A.XLS'!$F$440</f>
        <v>0</v>
      </c>
      <c r="G415" s="580"/>
    </row>
    <row r="416" spans="1:7" s="2" customFormat="1">
      <c r="A416" s="2" t="s">
        <v>106</v>
      </c>
      <c r="B416" s="142" t="s">
        <v>920</v>
      </c>
      <c r="C416" s="98">
        <f>'MAL2T-2013A.XLS'!$F$441</f>
        <v>0</v>
      </c>
      <c r="D416" s="98">
        <f>'MAL2T-2013A.XLS'!$F$441</f>
        <v>0</v>
      </c>
      <c r="G416" s="580"/>
    </row>
    <row r="417" spans="1:7" s="2" customFormat="1">
      <c r="A417" s="2" t="s">
        <v>106</v>
      </c>
      <c r="B417" s="142" t="s">
        <v>921</v>
      </c>
      <c r="C417" s="98">
        <f>'MAL2T-2013A.XLS'!$F$442</f>
        <v>0</v>
      </c>
      <c r="D417" s="98">
        <f>'MAL2T-2013A.XLS'!$F$442</f>
        <v>0</v>
      </c>
      <c r="G417" s="580"/>
    </row>
    <row r="418" spans="1:7" s="2" customFormat="1">
      <c r="A418" s="2" t="s">
        <v>106</v>
      </c>
      <c r="B418" s="142" t="s">
        <v>922</v>
      </c>
      <c r="C418" s="98">
        <f>'MAL2T-2013A.XLS'!$F$443</f>
        <v>0</v>
      </c>
      <c r="D418" s="98">
        <f>'MAL2T-2013A.XLS'!$F$443</f>
        <v>0</v>
      </c>
      <c r="G418" s="580"/>
    </row>
    <row r="419" spans="1:7" s="2" customFormat="1">
      <c r="A419" s="2" t="s">
        <v>106</v>
      </c>
      <c r="B419" s="142" t="s">
        <v>923</v>
      </c>
      <c r="C419" s="98">
        <f>'MAL2T-2013A.XLS'!$F$444</f>
        <v>0</v>
      </c>
      <c r="D419" s="98">
        <f>'MAL2T-2013A.XLS'!$F$444</f>
        <v>0</v>
      </c>
      <c r="G419" s="580"/>
    </row>
    <row r="420" spans="1:7" s="2" customFormat="1">
      <c r="A420" s="2" t="s">
        <v>106</v>
      </c>
      <c r="B420" s="142" t="s">
        <v>924</v>
      </c>
      <c r="C420" s="98">
        <f>'MAL2T-2013A.XLS'!$F$445</f>
        <v>0</v>
      </c>
      <c r="D420" s="98">
        <f>'MAL2T-2013A.XLS'!$F$445</f>
        <v>0</v>
      </c>
      <c r="G420" s="580"/>
    </row>
    <row r="421" spans="1:7" s="2" customFormat="1">
      <c r="A421" s="2" t="s">
        <v>106</v>
      </c>
      <c r="B421" s="142" t="s">
        <v>925</v>
      </c>
      <c r="C421" s="98">
        <f>'MAL2T-2013A.XLS'!$F$446</f>
        <v>0</v>
      </c>
      <c r="D421" s="98">
        <f>'MAL2T-2013A.XLS'!$F$446</f>
        <v>0</v>
      </c>
      <c r="G421" s="580"/>
    </row>
    <row r="422" spans="1:7" s="2" customFormat="1">
      <c r="A422" s="2" t="s">
        <v>106</v>
      </c>
      <c r="B422" s="142" t="s">
        <v>926</v>
      </c>
      <c r="C422" s="98">
        <f>'MAL2T-2013A.XLS'!$F$447</f>
        <v>0</v>
      </c>
      <c r="D422" s="98">
        <f>'MAL2T-2013A.XLS'!$F$447</f>
        <v>0</v>
      </c>
      <c r="G422" s="580"/>
    </row>
    <row r="423" spans="1:7" s="2" customFormat="1">
      <c r="A423" s="2" t="s">
        <v>106</v>
      </c>
      <c r="B423" s="142" t="s">
        <v>927</v>
      </c>
      <c r="C423" s="98">
        <f>'MAL2T-2013A.XLS'!$F$448</f>
        <v>0</v>
      </c>
      <c r="D423" s="98">
        <f>'MAL2T-2013A.XLS'!$F$448</f>
        <v>0</v>
      </c>
      <c r="G423" s="580"/>
    </row>
    <row r="424" spans="1:7" s="2" customFormat="1">
      <c r="A424" s="2" t="s">
        <v>106</v>
      </c>
      <c r="B424" s="142" t="s">
        <v>928</v>
      </c>
      <c r="C424" s="98">
        <f>'MAL2T-2013A.XLS'!$F$449</f>
        <v>0</v>
      </c>
      <c r="D424" s="98">
        <f>'MAL2T-2013A.XLS'!$F$449</f>
        <v>0</v>
      </c>
      <c r="G424" s="580"/>
    </row>
    <row r="425" spans="1:7" s="2" customFormat="1">
      <c r="A425" s="2" t="s">
        <v>106</v>
      </c>
      <c r="B425" s="142" t="s">
        <v>929</v>
      </c>
      <c r="C425" s="98">
        <f>'MAL2T-2013A.XLS'!$F$450</f>
        <v>0</v>
      </c>
      <c r="D425" s="98">
        <f>'MAL2T-2013A.XLS'!$F$450</f>
        <v>0</v>
      </c>
      <c r="G425" s="580"/>
    </row>
    <row r="426" spans="1:7" s="2" customFormat="1">
      <c r="A426" s="2" t="s">
        <v>106</v>
      </c>
      <c r="B426" s="142" t="s">
        <v>930</v>
      </c>
      <c r="C426" s="98">
        <f>'MAL2T-2013A.XLS'!$F$451</f>
        <v>0</v>
      </c>
      <c r="D426" s="98">
        <f>'MAL2T-2013A.XLS'!$F$451</f>
        <v>0</v>
      </c>
      <c r="G426" s="580"/>
    </row>
    <row r="427" spans="1:7" s="2" customFormat="1">
      <c r="A427" s="2" t="s">
        <v>106</v>
      </c>
      <c r="B427" s="142" t="s">
        <v>931</v>
      </c>
      <c r="C427" s="98">
        <f>'MAL2T-2013A.XLS'!$F$452</f>
        <v>0</v>
      </c>
      <c r="D427" s="98">
        <f>'MAL2T-2013A.XLS'!$F$452</f>
        <v>0</v>
      </c>
      <c r="G427" s="580"/>
    </row>
    <row r="428" spans="1:7" s="2" customFormat="1">
      <c r="A428" s="2" t="s">
        <v>106</v>
      </c>
      <c r="B428" s="142" t="s">
        <v>626</v>
      </c>
      <c r="C428" s="98">
        <f>'MAL2T-2013A.XLS'!$F$453</f>
        <v>0</v>
      </c>
      <c r="D428" s="98">
        <f>'MAL2T-2013A.XLS'!$F$453</f>
        <v>0</v>
      </c>
      <c r="G428" s="580"/>
    </row>
    <row r="429" spans="1:7" s="2" customFormat="1">
      <c r="A429" s="2" t="s">
        <v>106</v>
      </c>
      <c r="B429" s="142" t="s">
        <v>627</v>
      </c>
      <c r="C429" s="98">
        <f>'MAL2T-2013A.XLS'!$F$454</f>
        <v>0</v>
      </c>
      <c r="D429" s="98">
        <f>'MAL2T-2013A.XLS'!$F$454</f>
        <v>0</v>
      </c>
      <c r="G429" s="580"/>
    </row>
    <row r="430" spans="1:7" s="2" customFormat="1">
      <c r="A430" s="2" t="s">
        <v>106</v>
      </c>
      <c r="B430" s="142" t="s">
        <v>460</v>
      </c>
      <c r="C430" s="98">
        <f>'MAL2T-2013A.XLS'!$F$455</f>
        <v>0</v>
      </c>
      <c r="D430" s="98">
        <f>'MAL2T-2013A.XLS'!$F$455</f>
        <v>0</v>
      </c>
      <c r="G430" s="580"/>
    </row>
    <row r="431" spans="1:7" s="2" customFormat="1">
      <c r="A431" s="2" t="s">
        <v>106</v>
      </c>
      <c r="B431" s="143" t="s">
        <v>161</v>
      </c>
      <c r="C431" s="121">
        <f>'MAL2T-2013A.XLS'!$F$456</f>
        <v>0</v>
      </c>
      <c r="D431" s="121">
        <f>'MAL2T-2013A.XLS'!$F$456</f>
        <v>0</v>
      </c>
      <c r="G431" s="580"/>
    </row>
    <row r="432" spans="1:7" s="2" customFormat="1">
      <c r="A432" s="2" t="s">
        <v>106</v>
      </c>
      <c r="B432" s="144" t="s">
        <v>1414</v>
      </c>
      <c r="C432" s="120" t="s">
        <v>363</v>
      </c>
      <c r="D432" s="120" t="s">
        <v>363</v>
      </c>
      <c r="G432" s="580"/>
    </row>
    <row r="433" spans="1:7" s="2" customFormat="1">
      <c r="A433" s="2" t="s">
        <v>106</v>
      </c>
      <c r="B433" s="145" t="s">
        <v>919</v>
      </c>
      <c r="C433" s="120">
        <f>$C$361+$C$379+$C$397+$C$415</f>
        <v>0</v>
      </c>
      <c r="D433" s="120">
        <f>$C$361+$C$379+$C$397+$C$415</f>
        <v>0</v>
      </c>
      <c r="G433" s="580"/>
    </row>
    <row r="434" spans="1:7" s="2" customFormat="1">
      <c r="A434" s="2" t="s">
        <v>106</v>
      </c>
      <c r="B434" s="145" t="s">
        <v>920</v>
      </c>
      <c r="C434" s="120">
        <f>$C$362+$C$380+$C$398+$C$416</f>
        <v>0</v>
      </c>
      <c r="D434" s="120">
        <f>$C$362+$C$380+$C$398+$C$416</f>
        <v>0</v>
      </c>
      <c r="G434" s="580"/>
    </row>
    <row r="435" spans="1:7" s="2" customFormat="1">
      <c r="A435" s="2" t="s">
        <v>106</v>
      </c>
      <c r="B435" s="145" t="s">
        <v>921</v>
      </c>
      <c r="C435" s="120">
        <f>$C$363+$C$381+$C$399+$C$417</f>
        <v>0</v>
      </c>
      <c r="D435" s="120">
        <f>$C$363+$C$381+$C$399+$C$417</f>
        <v>0</v>
      </c>
      <c r="G435" s="580"/>
    </row>
    <row r="436" spans="1:7" s="2" customFormat="1">
      <c r="A436" s="2" t="s">
        <v>106</v>
      </c>
      <c r="B436" s="145" t="s">
        <v>922</v>
      </c>
      <c r="C436" s="120">
        <f>$C$364+$C$382+$C$400+$C$418</f>
        <v>0</v>
      </c>
      <c r="D436" s="120">
        <f>$C$364+$C$382+$C$400+$C$418</f>
        <v>0</v>
      </c>
      <c r="G436" s="580"/>
    </row>
    <row r="437" spans="1:7" s="2" customFormat="1">
      <c r="A437" s="2" t="s">
        <v>106</v>
      </c>
      <c r="B437" s="145" t="s">
        <v>923</v>
      </c>
      <c r="C437" s="120">
        <f>$C$365+$C$383+$C$401+$C$419</f>
        <v>0</v>
      </c>
      <c r="D437" s="120">
        <f>$C$365+$C$383+$C$401+$C$419</f>
        <v>0</v>
      </c>
      <c r="G437" s="580"/>
    </row>
    <row r="438" spans="1:7" s="2" customFormat="1">
      <c r="A438" s="2" t="s">
        <v>106</v>
      </c>
      <c r="B438" s="145" t="s">
        <v>924</v>
      </c>
      <c r="C438" s="120">
        <f>$C$366+$C$384+$C$402+$C$420</f>
        <v>0</v>
      </c>
      <c r="D438" s="120">
        <f>$C$366+$C$384+$C$402+$C$420</f>
        <v>0</v>
      </c>
      <c r="G438" s="580"/>
    </row>
    <row r="439" spans="1:7" s="2" customFormat="1">
      <c r="A439" s="2" t="s">
        <v>106</v>
      </c>
      <c r="B439" s="145" t="s">
        <v>925</v>
      </c>
      <c r="C439" s="120">
        <f>$C$367+$C$385+$C$403+$C$421</f>
        <v>0</v>
      </c>
      <c r="D439" s="120">
        <f>$C$367+$C$385+$C$403+$C$421</f>
        <v>0</v>
      </c>
      <c r="G439" s="580"/>
    </row>
    <row r="440" spans="1:7" s="2" customFormat="1">
      <c r="A440" s="2" t="s">
        <v>106</v>
      </c>
      <c r="B440" s="145" t="s">
        <v>926</v>
      </c>
      <c r="C440" s="120">
        <f>$C$368+$C$386+$C$404+$C$422</f>
        <v>0</v>
      </c>
      <c r="D440" s="120">
        <f>$C$368+$C$386+$C$404+$C$422</f>
        <v>0</v>
      </c>
      <c r="G440" s="580"/>
    </row>
    <row r="441" spans="1:7" s="2" customFormat="1">
      <c r="A441" s="2" t="s">
        <v>106</v>
      </c>
      <c r="B441" s="145" t="s">
        <v>927</v>
      </c>
      <c r="C441" s="120">
        <f>$C$369+$C$387+$C$405+$C$423</f>
        <v>0</v>
      </c>
      <c r="D441" s="120">
        <f>$C$369+$C$387+$C$405+$C$423</f>
        <v>0</v>
      </c>
      <c r="G441" s="580"/>
    </row>
    <row r="442" spans="1:7" s="2" customFormat="1">
      <c r="A442" s="2" t="s">
        <v>106</v>
      </c>
      <c r="B442" s="145" t="s">
        <v>928</v>
      </c>
      <c r="C442" s="120">
        <f>$C$370+$C$388+$C$406+$C$424</f>
        <v>0</v>
      </c>
      <c r="D442" s="120">
        <f>$C$370+$C$388+$C$406+$C$424</f>
        <v>0</v>
      </c>
      <c r="G442" s="580"/>
    </row>
    <row r="443" spans="1:7" s="2" customFormat="1">
      <c r="A443" s="2" t="s">
        <v>106</v>
      </c>
      <c r="B443" s="145" t="s">
        <v>929</v>
      </c>
      <c r="C443" s="120">
        <f>$C$371+$C$389+$C$407+$C$425</f>
        <v>0</v>
      </c>
      <c r="D443" s="120">
        <f>$C$371+$C$389+$C$407+$C$425</f>
        <v>0</v>
      </c>
      <c r="G443" s="580"/>
    </row>
    <row r="444" spans="1:7" s="2" customFormat="1">
      <c r="A444" s="2" t="s">
        <v>106</v>
      </c>
      <c r="B444" s="145" t="s">
        <v>930</v>
      </c>
      <c r="C444" s="120">
        <f>$C$372+$C$390+$C$408+$C$426</f>
        <v>0</v>
      </c>
      <c r="D444" s="120">
        <f>$C$372+$C$390+$C$408+$C$426</f>
        <v>0</v>
      </c>
      <c r="G444" s="580"/>
    </row>
    <row r="445" spans="1:7" s="2" customFormat="1">
      <c r="A445" s="2" t="s">
        <v>106</v>
      </c>
      <c r="B445" s="145" t="s">
        <v>931</v>
      </c>
      <c r="C445" s="120">
        <f>$C$373+$C$391+$C$409+$C$427</f>
        <v>0</v>
      </c>
      <c r="D445" s="120">
        <f>$C$373+$C$391+$C$409+$C$427</f>
        <v>0</v>
      </c>
      <c r="G445" s="580"/>
    </row>
    <row r="446" spans="1:7" s="2" customFormat="1">
      <c r="A446" s="2" t="s">
        <v>106</v>
      </c>
      <c r="B446" s="145" t="s">
        <v>626</v>
      </c>
      <c r="C446" s="120">
        <f>$C$374+$C$392+$C$410+$C$428</f>
        <v>0</v>
      </c>
      <c r="D446" s="120">
        <f>$C$374+$C$392+$C$410+$C$428</f>
        <v>0</v>
      </c>
      <c r="G446" s="580"/>
    </row>
    <row r="447" spans="1:7" s="2" customFormat="1">
      <c r="A447" s="2" t="s">
        <v>106</v>
      </c>
      <c r="B447" s="145" t="s">
        <v>627</v>
      </c>
      <c r="C447" s="120">
        <f>$C$375+$C$393+$C$411+$C$429</f>
        <v>0</v>
      </c>
      <c r="D447" s="120">
        <f>$C$375+$C$393+$C$411+$C$429</f>
        <v>0</v>
      </c>
      <c r="G447" s="580"/>
    </row>
    <row r="448" spans="1:7" s="2" customFormat="1">
      <c r="A448" s="2" t="s">
        <v>106</v>
      </c>
      <c r="B448" s="145" t="s">
        <v>460</v>
      </c>
      <c r="C448" s="120">
        <f>$C$376+$C$394+$C$412+$C$430</f>
        <v>0</v>
      </c>
      <c r="D448" s="120">
        <f>$C$376+$C$394+$C$412+$C$430</f>
        <v>0</v>
      </c>
      <c r="G448" s="580"/>
    </row>
    <row r="449" spans="1:7" s="2" customFormat="1">
      <c r="A449" s="2" t="s">
        <v>106</v>
      </c>
      <c r="B449" s="146" t="s">
        <v>1415</v>
      </c>
      <c r="C449" s="122">
        <f>$C$377+$C$395+$C$413+$C$431</f>
        <v>0</v>
      </c>
      <c r="D449" s="122">
        <f>$C$377+$C$395+$C$413+$C$431</f>
        <v>0</v>
      </c>
      <c r="G449" s="580"/>
    </row>
    <row r="450" spans="1:7" s="25" customFormat="1">
      <c r="A450" s="25" t="s">
        <v>106</v>
      </c>
      <c r="B450" s="144"/>
      <c r="C450" s="120"/>
      <c r="D450" s="120"/>
      <c r="G450" s="581"/>
    </row>
    <row r="451" spans="1:7" s="2" customFormat="1">
      <c r="A451" s="2" t="s">
        <v>106</v>
      </c>
      <c r="B451" s="147" t="s">
        <v>1392</v>
      </c>
      <c r="C451" s="98" t="s">
        <v>363</v>
      </c>
      <c r="D451" s="98" t="s">
        <v>363</v>
      </c>
      <c r="G451" s="580"/>
    </row>
    <row r="452" spans="1:7" s="2" customFormat="1">
      <c r="A452" s="2" t="s">
        <v>106</v>
      </c>
      <c r="B452" s="135" t="str">
        <f>CONCATENATE("0 år - født ",'MAL2T-2013A.XLS'!$B$18,":")</f>
        <v>0 år - født 2013:</v>
      </c>
      <c r="C452" s="98" t="s">
        <v>363</v>
      </c>
      <c r="D452" s="98" t="s">
        <v>363</v>
      </c>
      <c r="G452" s="580"/>
    </row>
    <row r="453" spans="1:7" s="2" customFormat="1">
      <c r="A453" s="2" t="s">
        <v>106</v>
      </c>
      <c r="B453" s="142" t="s">
        <v>919</v>
      </c>
      <c r="C453" s="98">
        <f>'MAL2T-2013A.XLS'!$G$440</f>
        <v>0</v>
      </c>
      <c r="D453" s="98">
        <f>'MAL2T-2013A.XLS'!$G$440</f>
        <v>0</v>
      </c>
      <c r="G453" s="580"/>
    </row>
    <row r="454" spans="1:7" s="2" customFormat="1">
      <c r="A454" s="2" t="s">
        <v>106</v>
      </c>
      <c r="B454" s="142" t="s">
        <v>920</v>
      </c>
      <c r="C454" s="98">
        <f>'MAL2T-2013A.XLS'!$G$441</f>
        <v>0</v>
      </c>
      <c r="D454" s="98">
        <f>'MAL2T-2013A.XLS'!$G$441</f>
        <v>0</v>
      </c>
      <c r="G454" s="580"/>
    </row>
    <row r="455" spans="1:7" s="2" customFormat="1">
      <c r="A455" s="2" t="s">
        <v>106</v>
      </c>
      <c r="B455" s="142" t="s">
        <v>921</v>
      </c>
      <c r="C455" s="98">
        <f>'MAL2T-2013A.XLS'!$G$442</f>
        <v>0</v>
      </c>
      <c r="D455" s="98">
        <f>'MAL2T-2013A.XLS'!$G$442</f>
        <v>0</v>
      </c>
      <c r="G455" s="580"/>
    </row>
    <row r="456" spans="1:7" s="2" customFormat="1">
      <c r="A456" s="2" t="s">
        <v>106</v>
      </c>
      <c r="B456" s="142" t="s">
        <v>922</v>
      </c>
      <c r="C456" s="98">
        <f>'MAL2T-2013A.XLS'!$G$443</f>
        <v>0</v>
      </c>
      <c r="D456" s="98">
        <f>'MAL2T-2013A.XLS'!$G$443</f>
        <v>0</v>
      </c>
      <c r="G456" s="580"/>
    </row>
    <row r="457" spans="1:7" s="2" customFormat="1">
      <c r="A457" s="2" t="s">
        <v>106</v>
      </c>
      <c r="B457" s="142" t="s">
        <v>923</v>
      </c>
      <c r="C457" s="98">
        <f>'MAL2T-2013A.XLS'!$G$444</f>
        <v>0</v>
      </c>
      <c r="D457" s="98">
        <f>'MAL2T-2013A.XLS'!$G$444</f>
        <v>0</v>
      </c>
      <c r="G457" s="580"/>
    </row>
    <row r="458" spans="1:7" s="2" customFormat="1">
      <c r="A458" s="2" t="s">
        <v>106</v>
      </c>
      <c r="B458" s="142" t="s">
        <v>924</v>
      </c>
      <c r="C458" s="98">
        <f>'MAL2T-2013A.XLS'!$G$445</f>
        <v>0</v>
      </c>
      <c r="D458" s="98">
        <f>'MAL2T-2013A.XLS'!$G$445</f>
        <v>0</v>
      </c>
      <c r="G458" s="580"/>
    </row>
    <row r="459" spans="1:7" s="2" customFormat="1">
      <c r="A459" s="2" t="s">
        <v>106</v>
      </c>
      <c r="B459" s="142" t="s">
        <v>925</v>
      </c>
      <c r="C459" s="98">
        <f>'MAL2T-2013A.XLS'!$G$446</f>
        <v>0</v>
      </c>
      <c r="D459" s="98">
        <f>'MAL2T-2013A.XLS'!$G$446</f>
        <v>0</v>
      </c>
      <c r="G459" s="580"/>
    </row>
    <row r="460" spans="1:7" s="2" customFormat="1">
      <c r="A460" s="2" t="s">
        <v>106</v>
      </c>
      <c r="B460" s="142" t="s">
        <v>926</v>
      </c>
      <c r="C460" s="98">
        <f>'MAL2T-2013A.XLS'!$G$447</f>
        <v>0</v>
      </c>
      <c r="D460" s="98">
        <f>'MAL2T-2013A.XLS'!$G$447</f>
        <v>0</v>
      </c>
      <c r="G460" s="580"/>
    </row>
    <row r="461" spans="1:7" s="2" customFormat="1">
      <c r="A461" s="2" t="s">
        <v>106</v>
      </c>
      <c r="B461" s="142" t="s">
        <v>927</v>
      </c>
      <c r="C461" s="98">
        <f>'MAL2T-2013A.XLS'!$G$448</f>
        <v>0</v>
      </c>
      <c r="D461" s="98">
        <f>'MAL2T-2013A.XLS'!$G$448</f>
        <v>0</v>
      </c>
      <c r="G461" s="580"/>
    </row>
    <row r="462" spans="1:7" s="2" customFormat="1">
      <c r="A462" s="2" t="s">
        <v>106</v>
      </c>
      <c r="B462" s="142" t="s">
        <v>928</v>
      </c>
      <c r="C462" s="98">
        <f>'MAL2T-2013A.XLS'!$G$449</f>
        <v>0</v>
      </c>
      <c r="D462" s="98">
        <f>'MAL2T-2013A.XLS'!$G$449</f>
        <v>0</v>
      </c>
      <c r="G462" s="580"/>
    </row>
    <row r="463" spans="1:7" s="2" customFormat="1">
      <c r="A463" s="2" t="s">
        <v>106</v>
      </c>
      <c r="B463" s="142" t="s">
        <v>929</v>
      </c>
      <c r="C463" s="98">
        <f>'MAL2T-2013A.XLS'!$G$450</f>
        <v>0</v>
      </c>
      <c r="D463" s="98">
        <f>'MAL2T-2013A.XLS'!$G$450</f>
        <v>0</v>
      </c>
      <c r="G463" s="580"/>
    </row>
    <row r="464" spans="1:7" s="2" customFormat="1">
      <c r="A464" s="2" t="s">
        <v>106</v>
      </c>
      <c r="B464" s="142" t="s">
        <v>930</v>
      </c>
      <c r="C464" s="98">
        <f>'MAL2T-2013A.XLS'!$G$451</f>
        <v>0</v>
      </c>
      <c r="D464" s="98">
        <f>'MAL2T-2013A.XLS'!$G$451</f>
        <v>0</v>
      </c>
      <c r="G464" s="580"/>
    </row>
    <row r="465" spans="1:7" s="2" customFormat="1">
      <c r="A465" s="2" t="s">
        <v>106</v>
      </c>
      <c r="B465" s="142" t="s">
        <v>931</v>
      </c>
      <c r="C465" s="98">
        <f>'MAL2T-2013A.XLS'!$G$452</f>
        <v>0</v>
      </c>
      <c r="D465" s="98">
        <f>'MAL2T-2013A.XLS'!$G$452</f>
        <v>0</v>
      </c>
      <c r="G465" s="580"/>
    </row>
    <row r="466" spans="1:7" s="2" customFormat="1">
      <c r="A466" s="2" t="s">
        <v>106</v>
      </c>
      <c r="B466" s="142" t="s">
        <v>626</v>
      </c>
      <c r="C466" s="98">
        <f>'MAL2T-2013A.XLS'!$G$453</f>
        <v>0</v>
      </c>
      <c r="D466" s="98">
        <f>'MAL2T-2013A.XLS'!$G$453</f>
        <v>0</v>
      </c>
      <c r="G466" s="580"/>
    </row>
    <row r="467" spans="1:7" s="2" customFormat="1">
      <c r="A467" s="2" t="s">
        <v>106</v>
      </c>
      <c r="B467" s="142" t="s">
        <v>627</v>
      </c>
      <c r="C467" s="98">
        <f>'MAL2T-2013A.XLS'!$G$454</f>
        <v>0</v>
      </c>
      <c r="D467" s="98">
        <f>'MAL2T-2013A.XLS'!$G$454</f>
        <v>0</v>
      </c>
      <c r="G467" s="580"/>
    </row>
    <row r="468" spans="1:7" s="2" customFormat="1">
      <c r="A468" s="2" t="s">
        <v>106</v>
      </c>
      <c r="B468" s="142" t="s">
        <v>460</v>
      </c>
      <c r="C468" s="98">
        <f>'MAL2T-2013A.XLS'!$G$455</f>
        <v>0</v>
      </c>
      <c r="D468" s="98">
        <f>'MAL2T-2013A.XLS'!$G$455</f>
        <v>0</v>
      </c>
      <c r="G468" s="580"/>
    </row>
    <row r="469" spans="1:7" s="2" customFormat="1">
      <c r="A469" s="2" t="s">
        <v>106</v>
      </c>
      <c r="B469" s="143" t="s">
        <v>1393</v>
      </c>
      <c r="C469" s="121">
        <f>'MAL2T-2013A.XLS'!$G$456</f>
        <v>0</v>
      </c>
      <c r="D469" s="121">
        <f>'MAL2T-2013A.XLS'!$G$456</f>
        <v>0</v>
      </c>
      <c r="G469" s="580"/>
    </row>
    <row r="470" spans="1:7" s="2" customFormat="1">
      <c r="A470" s="2" t="s">
        <v>106</v>
      </c>
      <c r="B470" s="135" t="str">
        <f>CONCATENATE("1- 2 år - født ",'MAL2T-2013A.XLS'!$B$18-2,"-",'MAL2T-2013A.XLS'!$B$18-1,":")</f>
        <v>1- 2 år - født 2011-2012:</v>
      </c>
      <c r="C470" s="98" t="s">
        <v>363</v>
      </c>
      <c r="D470" s="98" t="s">
        <v>363</v>
      </c>
      <c r="G470" s="580"/>
    </row>
    <row r="471" spans="1:7" s="2" customFormat="1">
      <c r="A471" s="2" t="s">
        <v>106</v>
      </c>
      <c r="B471" s="142" t="s">
        <v>919</v>
      </c>
      <c r="C471" s="98">
        <f>'MAL2T-2013A.XLS'!$H$440</f>
        <v>0</v>
      </c>
      <c r="D471" s="98">
        <f>'MAL2T-2013A.XLS'!$H$440</f>
        <v>0</v>
      </c>
      <c r="G471" s="580"/>
    </row>
    <row r="472" spans="1:7" s="2" customFormat="1">
      <c r="A472" s="2" t="s">
        <v>106</v>
      </c>
      <c r="B472" s="142" t="s">
        <v>920</v>
      </c>
      <c r="C472" s="98">
        <f>'MAL2T-2013A.XLS'!$H$441</f>
        <v>0</v>
      </c>
      <c r="D472" s="98">
        <f>'MAL2T-2013A.XLS'!$H$441</f>
        <v>0</v>
      </c>
      <c r="G472" s="580"/>
    </row>
    <row r="473" spans="1:7" s="2" customFormat="1">
      <c r="A473" s="2" t="s">
        <v>106</v>
      </c>
      <c r="B473" s="142" t="s">
        <v>921</v>
      </c>
      <c r="C473" s="98">
        <f>'MAL2T-2013A.XLS'!$H$442</f>
        <v>0</v>
      </c>
      <c r="D473" s="98">
        <f>'MAL2T-2013A.XLS'!$H$442</f>
        <v>0</v>
      </c>
      <c r="G473" s="580"/>
    </row>
    <row r="474" spans="1:7" s="2" customFormat="1">
      <c r="A474" s="2" t="s">
        <v>106</v>
      </c>
      <c r="B474" s="142" t="s">
        <v>922</v>
      </c>
      <c r="C474" s="98">
        <f>'MAL2T-2013A.XLS'!$H$443</f>
        <v>0</v>
      </c>
      <c r="D474" s="98">
        <f>'MAL2T-2013A.XLS'!$H$443</f>
        <v>0</v>
      </c>
      <c r="G474" s="580"/>
    </row>
    <row r="475" spans="1:7" s="2" customFormat="1">
      <c r="A475" s="2" t="s">
        <v>106</v>
      </c>
      <c r="B475" s="142" t="s">
        <v>923</v>
      </c>
      <c r="C475" s="98">
        <f>'MAL2T-2013A.XLS'!$H$444</f>
        <v>0</v>
      </c>
      <c r="D475" s="98">
        <f>'MAL2T-2013A.XLS'!$H$444</f>
        <v>0</v>
      </c>
      <c r="G475" s="580"/>
    </row>
    <row r="476" spans="1:7" s="2" customFormat="1">
      <c r="A476" s="2" t="s">
        <v>106</v>
      </c>
      <c r="B476" s="142" t="s">
        <v>924</v>
      </c>
      <c r="C476" s="98">
        <f>'MAL2T-2013A.XLS'!$H$445</f>
        <v>0</v>
      </c>
      <c r="D476" s="98">
        <f>'MAL2T-2013A.XLS'!$H$445</f>
        <v>0</v>
      </c>
      <c r="G476" s="580"/>
    </row>
    <row r="477" spans="1:7" s="2" customFormat="1">
      <c r="A477" s="2" t="s">
        <v>106</v>
      </c>
      <c r="B477" s="142" t="s">
        <v>925</v>
      </c>
      <c r="C477" s="98">
        <f>'MAL2T-2013A.XLS'!$H$446</f>
        <v>0</v>
      </c>
      <c r="D477" s="98">
        <f>'MAL2T-2013A.XLS'!$H$446</f>
        <v>0</v>
      </c>
      <c r="G477" s="580"/>
    </row>
    <row r="478" spans="1:7" s="2" customFormat="1">
      <c r="A478" s="2" t="s">
        <v>106</v>
      </c>
      <c r="B478" s="142" t="s">
        <v>926</v>
      </c>
      <c r="C478" s="98">
        <f>'MAL2T-2013A.XLS'!$H$447</f>
        <v>0</v>
      </c>
      <c r="D478" s="98">
        <f>'MAL2T-2013A.XLS'!$H$447</f>
        <v>0</v>
      </c>
      <c r="G478" s="580"/>
    </row>
    <row r="479" spans="1:7" s="2" customFormat="1">
      <c r="A479" s="2" t="s">
        <v>106</v>
      </c>
      <c r="B479" s="142" t="s">
        <v>927</v>
      </c>
      <c r="C479" s="98">
        <f>'MAL2T-2013A.XLS'!$H$448</f>
        <v>0</v>
      </c>
      <c r="D479" s="98">
        <f>'MAL2T-2013A.XLS'!$H$448</f>
        <v>0</v>
      </c>
      <c r="G479" s="580"/>
    </row>
    <row r="480" spans="1:7" s="2" customFormat="1">
      <c r="A480" s="2" t="s">
        <v>106</v>
      </c>
      <c r="B480" s="142" t="s">
        <v>928</v>
      </c>
      <c r="C480" s="98">
        <f>'MAL2T-2013A.XLS'!$H$449</f>
        <v>0</v>
      </c>
      <c r="D480" s="98">
        <f>'MAL2T-2013A.XLS'!$H$449</f>
        <v>0</v>
      </c>
      <c r="G480" s="580"/>
    </row>
    <row r="481" spans="1:7" s="2" customFormat="1">
      <c r="A481" s="2" t="s">
        <v>106</v>
      </c>
      <c r="B481" s="142" t="s">
        <v>929</v>
      </c>
      <c r="C481" s="98">
        <f>'MAL2T-2013A.XLS'!$H$450</f>
        <v>0</v>
      </c>
      <c r="D481" s="98">
        <f>'MAL2T-2013A.XLS'!$H$450</f>
        <v>0</v>
      </c>
      <c r="G481" s="580"/>
    </row>
    <row r="482" spans="1:7" s="2" customFormat="1">
      <c r="A482" s="2" t="s">
        <v>106</v>
      </c>
      <c r="B482" s="142" t="s">
        <v>930</v>
      </c>
      <c r="C482" s="98">
        <f>'MAL2T-2013A.XLS'!$H$451</f>
        <v>0</v>
      </c>
      <c r="D482" s="98">
        <f>'MAL2T-2013A.XLS'!$H$451</f>
        <v>0</v>
      </c>
      <c r="G482" s="580"/>
    </row>
    <row r="483" spans="1:7" s="2" customFormat="1">
      <c r="A483" s="2" t="s">
        <v>106</v>
      </c>
      <c r="B483" s="142" t="s">
        <v>931</v>
      </c>
      <c r="C483" s="98">
        <f>'MAL2T-2013A.XLS'!$H$452</f>
        <v>0</v>
      </c>
      <c r="D483" s="98">
        <f>'MAL2T-2013A.XLS'!$H$452</f>
        <v>0</v>
      </c>
      <c r="G483" s="580"/>
    </row>
    <row r="484" spans="1:7" s="2" customFormat="1">
      <c r="A484" s="2" t="s">
        <v>106</v>
      </c>
      <c r="B484" s="142" t="s">
        <v>626</v>
      </c>
      <c r="C484" s="98">
        <f>'MAL2T-2013A.XLS'!$H$453</f>
        <v>0</v>
      </c>
      <c r="D484" s="98">
        <f>'MAL2T-2013A.XLS'!$H$453</f>
        <v>0</v>
      </c>
      <c r="G484" s="580"/>
    </row>
    <row r="485" spans="1:7" s="2" customFormat="1">
      <c r="A485" s="2" t="s">
        <v>106</v>
      </c>
      <c r="B485" s="142" t="s">
        <v>627</v>
      </c>
      <c r="C485" s="98">
        <f>'MAL2T-2013A.XLS'!$H$454</f>
        <v>0</v>
      </c>
      <c r="D485" s="98">
        <f>'MAL2T-2013A.XLS'!$H$454</f>
        <v>0</v>
      </c>
      <c r="G485" s="580"/>
    </row>
    <row r="486" spans="1:7" s="2" customFormat="1">
      <c r="A486" s="2" t="s">
        <v>106</v>
      </c>
      <c r="B486" s="142" t="s">
        <v>460</v>
      </c>
      <c r="C486" s="98">
        <f>'MAL2T-2013A.XLS'!$H$455</f>
        <v>0</v>
      </c>
      <c r="D486" s="98">
        <f>'MAL2T-2013A.XLS'!$H$455</f>
        <v>0</v>
      </c>
      <c r="G486" s="580"/>
    </row>
    <row r="487" spans="1:7" s="2" customFormat="1">
      <c r="A487" s="2" t="s">
        <v>106</v>
      </c>
      <c r="B487" s="141" t="s">
        <v>1394</v>
      </c>
      <c r="C487" s="121">
        <f>'MAL2T-2013A.XLS'!$H$456</f>
        <v>0</v>
      </c>
      <c r="D487" s="121">
        <f>'MAL2T-2013A.XLS'!$H$456</f>
        <v>0</v>
      </c>
      <c r="G487" s="580"/>
    </row>
    <row r="488" spans="1:7" s="2" customFormat="1">
      <c r="A488" s="2" t="s">
        <v>106</v>
      </c>
      <c r="B488" s="135" t="str">
        <f>CONCATENATE("3- 5 år - født ",'MAL2T-2013A.XLS'!$B$18-5,"-",'MAL2T-2013A.XLS'!$B$18-3,":")</f>
        <v>3- 5 år - født 2008-2010:</v>
      </c>
      <c r="C488" s="98" t="s">
        <v>363</v>
      </c>
      <c r="D488" s="98" t="s">
        <v>363</v>
      </c>
      <c r="G488" s="580"/>
    </row>
    <row r="489" spans="1:7" s="2" customFormat="1">
      <c r="A489" s="2" t="s">
        <v>106</v>
      </c>
      <c r="B489" s="142" t="s">
        <v>919</v>
      </c>
      <c r="C489" s="98">
        <f>'MAL2T-2013A.XLS'!$I$440</f>
        <v>0</v>
      </c>
      <c r="D489" s="98">
        <f>'MAL2T-2013A.XLS'!$I$440</f>
        <v>0</v>
      </c>
      <c r="G489" s="580"/>
    </row>
    <row r="490" spans="1:7" s="2" customFormat="1">
      <c r="A490" s="2" t="s">
        <v>106</v>
      </c>
      <c r="B490" s="142" t="s">
        <v>920</v>
      </c>
      <c r="C490" s="98">
        <f>'MAL2T-2013A.XLS'!$I$441</f>
        <v>0</v>
      </c>
      <c r="D490" s="98">
        <f>'MAL2T-2013A.XLS'!$I$441</f>
        <v>0</v>
      </c>
      <c r="G490" s="580"/>
    </row>
    <row r="491" spans="1:7" s="2" customFormat="1">
      <c r="A491" s="2" t="s">
        <v>106</v>
      </c>
      <c r="B491" s="142" t="s">
        <v>921</v>
      </c>
      <c r="C491" s="98">
        <f>'MAL2T-2013A.XLS'!$I$442</f>
        <v>0</v>
      </c>
      <c r="D491" s="98">
        <f>'MAL2T-2013A.XLS'!$I$442</f>
        <v>0</v>
      </c>
      <c r="G491" s="580"/>
    </row>
    <row r="492" spans="1:7" s="2" customFormat="1">
      <c r="A492" s="2" t="s">
        <v>106</v>
      </c>
      <c r="B492" s="142" t="s">
        <v>922</v>
      </c>
      <c r="C492" s="98">
        <f>'MAL2T-2013A.XLS'!$I$443</f>
        <v>0</v>
      </c>
      <c r="D492" s="98">
        <f>'MAL2T-2013A.XLS'!$I$443</f>
        <v>0</v>
      </c>
      <c r="G492" s="580"/>
    </row>
    <row r="493" spans="1:7" s="2" customFormat="1">
      <c r="A493" s="2" t="s">
        <v>106</v>
      </c>
      <c r="B493" s="142" t="s">
        <v>923</v>
      </c>
      <c r="C493" s="98">
        <f>'MAL2T-2013A.XLS'!$I$444</f>
        <v>0</v>
      </c>
      <c r="D493" s="98">
        <f>'MAL2T-2013A.XLS'!$I$444</f>
        <v>0</v>
      </c>
      <c r="G493" s="580"/>
    </row>
    <row r="494" spans="1:7" s="2" customFormat="1">
      <c r="A494" s="2" t="s">
        <v>106</v>
      </c>
      <c r="B494" s="142" t="s">
        <v>924</v>
      </c>
      <c r="C494" s="98">
        <f>'MAL2T-2013A.XLS'!$I$445</f>
        <v>0</v>
      </c>
      <c r="D494" s="98">
        <f>'MAL2T-2013A.XLS'!$I$445</f>
        <v>0</v>
      </c>
      <c r="G494" s="580"/>
    </row>
    <row r="495" spans="1:7" s="2" customFormat="1">
      <c r="A495" s="2" t="s">
        <v>106</v>
      </c>
      <c r="B495" s="142" t="s">
        <v>925</v>
      </c>
      <c r="C495" s="98">
        <f>'MAL2T-2013A.XLS'!$I$446</f>
        <v>0</v>
      </c>
      <c r="D495" s="98">
        <f>'MAL2T-2013A.XLS'!$I$446</f>
        <v>0</v>
      </c>
      <c r="G495" s="580"/>
    </row>
    <row r="496" spans="1:7" s="2" customFormat="1">
      <c r="A496" s="2" t="s">
        <v>106</v>
      </c>
      <c r="B496" s="142" t="s">
        <v>926</v>
      </c>
      <c r="C496" s="98">
        <f>'MAL2T-2013A.XLS'!$I$447</f>
        <v>0</v>
      </c>
      <c r="D496" s="98">
        <f>'MAL2T-2013A.XLS'!$I$447</f>
        <v>0</v>
      </c>
      <c r="G496" s="580"/>
    </row>
    <row r="497" spans="1:7" s="2" customFormat="1">
      <c r="A497" s="2" t="s">
        <v>106</v>
      </c>
      <c r="B497" s="142" t="s">
        <v>927</v>
      </c>
      <c r="C497" s="98">
        <f>'MAL2T-2013A.XLS'!$I$448</f>
        <v>0</v>
      </c>
      <c r="D497" s="98">
        <f>'MAL2T-2013A.XLS'!$I$448</f>
        <v>0</v>
      </c>
      <c r="G497" s="580"/>
    </row>
    <row r="498" spans="1:7" s="2" customFormat="1">
      <c r="A498" s="2" t="s">
        <v>106</v>
      </c>
      <c r="B498" s="142" t="s">
        <v>928</v>
      </c>
      <c r="C498" s="98">
        <f>'MAL2T-2013A.XLS'!$I$449</f>
        <v>0</v>
      </c>
      <c r="D498" s="98">
        <f>'MAL2T-2013A.XLS'!$I$449</f>
        <v>0</v>
      </c>
      <c r="G498" s="580"/>
    </row>
    <row r="499" spans="1:7" s="2" customFormat="1">
      <c r="A499" s="2" t="s">
        <v>106</v>
      </c>
      <c r="B499" s="142" t="s">
        <v>929</v>
      </c>
      <c r="C499" s="98">
        <f>'MAL2T-2013A.XLS'!$I$450</f>
        <v>0</v>
      </c>
      <c r="D499" s="98">
        <f>'MAL2T-2013A.XLS'!$I$450</f>
        <v>0</v>
      </c>
      <c r="G499" s="580"/>
    </row>
    <row r="500" spans="1:7" s="2" customFormat="1">
      <c r="A500" s="2" t="s">
        <v>106</v>
      </c>
      <c r="B500" s="142" t="s">
        <v>930</v>
      </c>
      <c r="C500" s="98">
        <f>'MAL2T-2013A.XLS'!$I$451</f>
        <v>0</v>
      </c>
      <c r="D500" s="98">
        <f>'MAL2T-2013A.XLS'!$I$451</f>
        <v>0</v>
      </c>
      <c r="G500" s="580"/>
    </row>
    <row r="501" spans="1:7" s="2" customFormat="1">
      <c r="A501" s="2" t="s">
        <v>106</v>
      </c>
      <c r="B501" s="142" t="s">
        <v>931</v>
      </c>
      <c r="C501" s="98">
        <f>'MAL2T-2013A.XLS'!$I$452</f>
        <v>0</v>
      </c>
      <c r="D501" s="98">
        <f>'MAL2T-2013A.XLS'!$I$452</f>
        <v>0</v>
      </c>
      <c r="G501" s="580"/>
    </row>
    <row r="502" spans="1:7" s="2" customFormat="1">
      <c r="A502" s="2" t="s">
        <v>106</v>
      </c>
      <c r="B502" s="142" t="s">
        <v>626</v>
      </c>
      <c r="C502" s="98">
        <f>'MAL2T-2013A.XLS'!$I$453</f>
        <v>0</v>
      </c>
      <c r="D502" s="98">
        <f>'MAL2T-2013A.XLS'!$I$453</f>
        <v>0</v>
      </c>
      <c r="G502" s="580"/>
    </row>
    <row r="503" spans="1:7" s="2" customFormat="1">
      <c r="A503" s="2" t="s">
        <v>106</v>
      </c>
      <c r="B503" s="142" t="s">
        <v>627</v>
      </c>
      <c r="C503" s="98">
        <f>'MAL2T-2013A.XLS'!$I$454</f>
        <v>0</v>
      </c>
      <c r="D503" s="98">
        <f>'MAL2T-2013A.XLS'!$I$454</f>
        <v>0</v>
      </c>
      <c r="G503" s="580"/>
    </row>
    <row r="504" spans="1:7" s="2" customFormat="1">
      <c r="A504" s="2" t="s">
        <v>106</v>
      </c>
      <c r="B504" s="142" t="s">
        <v>460</v>
      </c>
      <c r="C504" s="98">
        <f>'MAL2T-2013A.XLS'!$I$455</f>
        <v>0</v>
      </c>
      <c r="D504" s="98">
        <f>'MAL2T-2013A.XLS'!$I$455</f>
        <v>0</v>
      </c>
      <c r="G504" s="580"/>
    </row>
    <row r="505" spans="1:7" s="2" customFormat="1">
      <c r="A505" s="2" t="s">
        <v>106</v>
      </c>
      <c r="B505" s="141" t="s">
        <v>1395</v>
      </c>
      <c r="C505" s="121">
        <f>'MAL2T-2013A.XLS'!$I$456</f>
        <v>0</v>
      </c>
      <c r="D505" s="121">
        <f>'MAL2T-2013A.XLS'!$I$456</f>
        <v>0</v>
      </c>
      <c r="G505" s="580"/>
    </row>
    <row r="506" spans="1:7" s="2" customFormat="1">
      <c r="A506" s="2" t="s">
        <v>106</v>
      </c>
      <c r="B506" s="135" t="str">
        <f>CONCATENATE("6 år - født ",'MAL2T-2013A.XLS'!$B$18-6,,,":")</f>
        <v>6 år - født 2007:</v>
      </c>
      <c r="C506" s="98" t="s">
        <v>363</v>
      </c>
      <c r="D506" s="98" t="s">
        <v>363</v>
      </c>
      <c r="G506" s="580"/>
    </row>
    <row r="507" spans="1:7" s="2" customFormat="1">
      <c r="A507" s="2" t="s">
        <v>106</v>
      </c>
      <c r="B507" s="142" t="s">
        <v>919</v>
      </c>
      <c r="C507" s="98">
        <f>'MAL2T-2013A.XLS'!$J$440</f>
        <v>0</v>
      </c>
      <c r="D507" s="98">
        <f>'MAL2T-2013A.XLS'!$J$440</f>
        <v>0</v>
      </c>
      <c r="G507" s="580"/>
    </row>
    <row r="508" spans="1:7" s="2" customFormat="1">
      <c r="A508" s="2" t="s">
        <v>106</v>
      </c>
      <c r="B508" s="142" t="s">
        <v>920</v>
      </c>
      <c r="C508" s="98">
        <f>'MAL2T-2013A.XLS'!$J$441</f>
        <v>0</v>
      </c>
      <c r="D508" s="98">
        <f>'MAL2T-2013A.XLS'!$J$441</f>
        <v>0</v>
      </c>
      <c r="G508" s="580"/>
    </row>
    <row r="509" spans="1:7" s="2" customFormat="1">
      <c r="A509" s="2" t="s">
        <v>106</v>
      </c>
      <c r="B509" s="142" t="s">
        <v>921</v>
      </c>
      <c r="C509" s="98">
        <f>'MAL2T-2013A.XLS'!$J$442</f>
        <v>0</v>
      </c>
      <c r="D509" s="98">
        <f>'MAL2T-2013A.XLS'!$J$442</f>
        <v>0</v>
      </c>
      <c r="G509" s="580"/>
    </row>
    <row r="510" spans="1:7" s="2" customFormat="1">
      <c r="A510" s="2" t="s">
        <v>106</v>
      </c>
      <c r="B510" s="142" t="s">
        <v>922</v>
      </c>
      <c r="C510" s="98">
        <f>'MAL2T-2013A.XLS'!$J$443</f>
        <v>0</v>
      </c>
      <c r="D510" s="98">
        <f>'MAL2T-2013A.XLS'!$J$443</f>
        <v>0</v>
      </c>
      <c r="G510" s="580"/>
    </row>
    <row r="511" spans="1:7" s="2" customFormat="1">
      <c r="A511" s="2" t="s">
        <v>106</v>
      </c>
      <c r="B511" s="142" t="s">
        <v>923</v>
      </c>
      <c r="C511" s="98">
        <f>'MAL2T-2013A.XLS'!$J$444</f>
        <v>0</v>
      </c>
      <c r="D511" s="98">
        <f>'MAL2T-2013A.XLS'!$J$444</f>
        <v>0</v>
      </c>
      <c r="G511" s="580"/>
    </row>
    <row r="512" spans="1:7" s="2" customFormat="1">
      <c r="A512" s="2" t="s">
        <v>106</v>
      </c>
      <c r="B512" s="142" t="s">
        <v>924</v>
      </c>
      <c r="C512" s="98">
        <f>'MAL2T-2013A.XLS'!$J$445</f>
        <v>0</v>
      </c>
      <c r="D512" s="98">
        <f>'MAL2T-2013A.XLS'!$J$445</f>
        <v>0</v>
      </c>
      <c r="G512" s="580"/>
    </row>
    <row r="513" spans="1:7" s="2" customFormat="1">
      <c r="A513" s="2" t="s">
        <v>106</v>
      </c>
      <c r="B513" s="142" t="s">
        <v>925</v>
      </c>
      <c r="C513" s="98">
        <f>'MAL2T-2013A.XLS'!$J$446</f>
        <v>0</v>
      </c>
      <c r="D513" s="98">
        <f>'MAL2T-2013A.XLS'!$J$446</f>
        <v>0</v>
      </c>
      <c r="G513" s="580"/>
    </row>
    <row r="514" spans="1:7" s="2" customFormat="1">
      <c r="A514" s="2" t="s">
        <v>106</v>
      </c>
      <c r="B514" s="142" t="s">
        <v>926</v>
      </c>
      <c r="C514" s="98">
        <f>'MAL2T-2013A.XLS'!$J$447</f>
        <v>0</v>
      </c>
      <c r="D514" s="98">
        <f>'MAL2T-2013A.XLS'!$J$447</f>
        <v>0</v>
      </c>
      <c r="G514" s="580"/>
    </row>
    <row r="515" spans="1:7" s="2" customFormat="1">
      <c r="A515" s="2" t="s">
        <v>106</v>
      </c>
      <c r="B515" s="142" t="s">
        <v>927</v>
      </c>
      <c r="C515" s="98">
        <f>'MAL2T-2013A.XLS'!$J$448</f>
        <v>0</v>
      </c>
      <c r="D515" s="98">
        <f>'MAL2T-2013A.XLS'!$J$448</f>
        <v>0</v>
      </c>
      <c r="G515" s="580"/>
    </row>
    <row r="516" spans="1:7" s="2" customFormat="1">
      <c r="A516" s="2" t="s">
        <v>106</v>
      </c>
      <c r="B516" s="142" t="s">
        <v>928</v>
      </c>
      <c r="C516" s="98">
        <f>'MAL2T-2013A.XLS'!$J$449</f>
        <v>0</v>
      </c>
      <c r="D516" s="98">
        <f>'MAL2T-2013A.XLS'!$J$449</f>
        <v>0</v>
      </c>
      <c r="G516" s="580"/>
    </row>
    <row r="517" spans="1:7" s="2" customFormat="1">
      <c r="A517" s="2" t="s">
        <v>106</v>
      </c>
      <c r="B517" s="142" t="s">
        <v>929</v>
      </c>
      <c r="C517" s="98">
        <f>'MAL2T-2013A.XLS'!$J$450</f>
        <v>0</v>
      </c>
      <c r="D517" s="98">
        <f>'MAL2T-2013A.XLS'!$J$450</f>
        <v>0</v>
      </c>
      <c r="G517" s="580"/>
    </row>
    <row r="518" spans="1:7" s="2" customFormat="1">
      <c r="A518" s="2" t="s">
        <v>106</v>
      </c>
      <c r="B518" s="142" t="s">
        <v>930</v>
      </c>
      <c r="C518" s="98">
        <f>'MAL2T-2013A.XLS'!$J$451</f>
        <v>0</v>
      </c>
      <c r="D518" s="98">
        <f>'MAL2T-2013A.XLS'!$J$451</f>
        <v>0</v>
      </c>
      <c r="G518" s="580"/>
    </row>
    <row r="519" spans="1:7" s="2" customFormat="1">
      <c r="A519" s="2" t="s">
        <v>106</v>
      </c>
      <c r="B519" s="142" t="s">
        <v>931</v>
      </c>
      <c r="C519" s="98">
        <f>'MAL2T-2013A.XLS'!$J$452</f>
        <v>0</v>
      </c>
      <c r="D519" s="98">
        <f>'MAL2T-2013A.XLS'!$J$452</f>
        <v>0</v>
      </c>
      <c r="G519" s="580"/>
    </row>
    <row r="520" spans="1:7" s="2" customFormat="1">
      <c r="A520" s="2" t="s">
        <v>106</v>
      </c>
      <c r="B520" s="142" t="s">
        <v>626</v>
      </c>
      <c r="C520" s="98">
        <f>'MAL2T-2013A.XLS'!$J$453</f>
        <v>0</v>
      </c>
      <c r="D520" s="98">
        <f>'MAL2T-2013A.XLS'!$J$453</f>
        <v>0</v>
      </c>
      <c r="G520" s="580"/>
    </row>
    <row r="521" spans="1:7" s="2" customFormat="1">
      <c r="A521" s="2" t="s">
        <v>106</v>
      </c>
      <c r="B521" s="142" t="s">
        <v>627</v>
      </c>
      <c r="C521" s="98">
        <f>'MAL2T-2013A.XLS'!$J$454</f>
        <v>0</v>
      </c>
      <c r="D521" s="98">
        <f>'MAL2T-2013A.XLS'!$J$454</f>
        <v>0</v>
      </c>
      <c r="G521" s="580"/>
    </row>
    <row r="522" spans="1:7" s="2" customFormat="1">
      <c r="A522" s="2" t="s">
        <v>106</v>
      </c>
      <c r="B522" s="142" t="s">
        <v>460</v>
      </c>
      <c r="C522" s="98">
        <f>'MAL2T-2013A.XLS'!$J$455</f>
        <v>0</v>
      </c>
      <c r="D522" s="98">
        <f>'MAL2T-2013A.XLS'!$J$455</f>
        <v>0</v>
      </c>
      <c r="G522" s="580"/>
    </row>
    <row r="523" spans="1:7" s="2" customFormat="1">
      <c r="A523" s="2" t="s">
        <v>106</v>
      </c>
      <c r="B523" s="143" t="s">
        <v>145</v>
      </c>
      <c r="C523" s="121">
        <f>'MAL2T-2013A.XLS'!$J$456</f>
        <v>0</v>
      </c>
      <c r="D523" s="121">
        <f>'MAL2T-2013A.XLS'!$J$456</f>
        <v>0</v>
      </c>
      <c r="G523" s="580"/>
    </row>
    <row r="524" spans="1:7" s="2" customFormat="1">
      <c r="A524" s="2" t="s">
        <v>106</v>
      </c>
      <c r="B524" s="144" t="s">
        <v>1416</v>
      </c>
      <c r="C524" s="98" t="s">
        <v>363</v>
      </c>
      <c r="D524" s="98" t="s">
        <v>363</v>
      </c>
      <c r="G524" s="580"/>
    </row>
    <row r="525" spans="1:7" s="2" customFormat="1">
      <c r="A525" s="2" t="s">
        <v>106</v>
      </c>
      <c r="B525" s="145" t="s">
        <v>919</v>
      </c>
      <c r="C525" s="120">
        <f>$C$453+$C$471+$C$489+$C$507</f>
        <v>0</v>
      </c>
      <c r="D525" s="120">
        <f>$C$453+$C$471+$C$489+$C$507</f>
        <v>0</v>
      </c>
      <c r="G525" s="580"/>
    </row>
    <row r="526" spans="1:7" s="2" customFormat="1">
      <c r="A526" s="2" t="s">
        <v>106</v>
      </c>
      <c r="B526" s="145" t="s">
        <v>920</v>
      </c>
      <c r="C526" s="120">
        <f>$C$454+$C$472+$C$490+$C$508</f>
        <v>0</v>
      </c>
      <c r="D526" s="120">
        <f>$C$454+$C$472+$C$490+$C$508</f>
        <v>0</v>
      </c>
      <c r="G526" s="580"/>
    </row>
    <row r="527" spans="1:7" s="2" customFormat="1">
      <c r="A527" s="2" t="s">
        <v>106</v>
      </c>
      <c r="B527" s="145" t="s">
        <v>921</v>
      </c>
      <c r="C527" s="120">
        <f>$C$455+$C$473+$C$491+$C$509</f>
        <v>0</v>
      </c>
      <c r="D527" s="120">
        <f>$C$455+$C$473+$C$491+$C$509</f>
        <v>0</v>
      </c>
      <c r="G527" s="580"/>
    </row>
    <row r="528" spans="1:7" s="2" customFormat="1">
      <c r="A528" s="2" t="s">
        <v>106</v>
      </c>
      <c r="B528" s="145" t="s">
        <v>922</v>
      </c>
      <c r="C528" s="120">
        <f>$C$456+$C$474+$C$492+$C$510</f>
        <v>0</v>
      </c>
      <c r="D528" s="120">
        <f>$C$456+$C$474+$C$492+$C$510</f>
        <v>0</v>
      </c>
      <c r="G528" s="580"/>
    </row>
    <row r="529" spans="1:7" s="2" customFormat="1">
      <c r="A529" s="2" t="s">
        <v>106</v>
      </c>
      <c r="B529" s="145" t="s">
        <v>923</v>
      </c>
      <c r="C529" s="120">
        <f>$C$457+$C$475+$C$493+$C$511</f>
        <v>0</v>
      </c>
      <c r="D529" s="120">
        <f>$C$457+$C$475+$C$493+$C$511</f>
        <v>0</v>
      </c>
      <c r="G529" s="580"/>
    </row>
    <row r="530" spans="1:7" s="2" customFormat="1">
      <c r="A530" s="2" t="s">
        <v>106</v>
      </c>
      <c r="B530" s="145" t="s">
        <v>924</v>
      </c>
      <c r="C530" s="120">
        <f>$C$458+$C$476+$C$494+$C$512</f>
        <v>0</v>
      </c>
      <c r="D530" s="120">
        <f>$C$458+$C$476+$C$494+$C$512</f>
        <v>0</v>
      </c>
      <c r="G530" s="580"/>
    </row>
    <row r="531" spans="1:7" s="2" customFormat="1">
      <c r="A531" s="2" t="s">
        <v>106</v>
      </c>
      <c r="B531" s="145" t="s">
        <v>925</v>
      </c>
      <c r="C531" s="120">
        <f>$C$459+$C$477+$C$495+$C$513</f>
        <v>0</v>
      </c>
      <c r="D531" s="120">
        <f>$C$459+$C$477+$C$495+$C$513</f>
        <v>0</v>
      </c>
      <c r="G531" s="580"/>
    </row>
    <row r="532" spans="1:7" s="2" customFormat="1">
      <c r="A532" s="2" t="s">
        <v>106</v>
      </c>
      <c r="B532" s="145" t="s">
        <v>926</v>
      </c>
      <c r="C532" s="120">
        <f>$C$460+$C$478+$C$496+$C$514</f>
        <v>0</v>
      </c>
      <c r="D532" s="120">
        <f>$C$460+$C$478+$C$496+$C$514</f>
        <v>0</v>
      </c>
      <c r="G532" s="580"/>
    </row>
    <row r="533" spans="1:7" s="2" customFormat="1">
      <c r="A533" s="2" t="s">
        <v>106</v>
      </c>
      <c r="B533" s="145" t="s">
        <v>927</v>
      </c>
      <c r="C533" s="120">
        <f>$C$461+$C$479+$C$497+$C$515</f>
        <v>0</v>
      </c>
      <c r="D533" s="120">
        <f>$C$461+$C$479+$C$497+$C$515</f>
        <v>0</v>
      </c>
      <c r="G533" s="580"/>
    </row>
    <row r="534" spans="1:7" s="2" customFormat="1">
      <c r="A534" s="2" t="s">
        <v>106</v>
      </c>
      <c r="B534" s="145" t="s">
        <v>928</v>
      </c>
      <c r="C534" s="120">
        <f>$C$462+$C$480+$C$498+$C$516</f>
        <v>0</v>
      </c>
      <c r="D534" s="120">
        <f>$C$462+$C$480+$C$498+$C$516</f>
        <v>0</v>
      </c>
      <c r="G534" s="580"/>
    </row>
    <row r="535" spans="1:7" s="2" customFormat="1">
      <c r="A535" s="2" t="s">
        <v>106</v>
      </c>
      <c r="B535" s="145" t="s">
        <v>929</v>
      </c>
      <c r="C535" s="120">
        <f>$C$463+$C$481+$C$499+$C$517</f>
        <v>0</v>
      </c>
      <c r="D535" s="120">
        <f>$C$463+$C$481+$C$499+$C$517</f>
        <v>0</v>
      </c>
      <c r="G535" s="580"/>
    </row>
    <row r="536" spans="1:7" s="2" customFormat="1">
      <c r="A536" s="2" t="s">
        <v>106</v>
      </c>
      <c r="B536" s="145" t="s">
        <v>930</v>
      </c>
      <c r="C536" s="120">
        <f>$C$464+$C$482+$C$500+$C$518</f>
        <v>0</v>
      </c>
      <c r="D536" s="120">
        <f>$C$464+$C$482+$C$500+$C$518</f>
        <v>0</v>
      </c>
      <c r="G536" s="580"/>
    </row>
    <row r="537" spans="1:7" s="2" customFormat="1">
      <c r="A537" s="2" t="s">
        <v>106</v>
      </c>
      <c r="B537" s="145" t="s">
        <v>931</v>
      </c>
      <c r="C537" s="120">
        <f>$C$465+$C$483+$C$501+$C$519</f>
        <v>0</v>
      </c>
      <c r="D537" s="120">
        <f>$C$465+$C$483+$C$501+$C$519</f>
        <v>0</v>
      </c>
      <c r="G537" s="580"/>
    </row>
    <row r="538" spans="1:7" s="2" customFormat="1">
      <c r="A538" s="2" t="s">
        <v>106</v>
      </c>
      <c r="B538" s="145" t="s">
        <v>626</v>
      </c>
      <c r="C538" s="120">
        <f>$C$466+$C$484+$C$502+$C$520</f>
        <v>0</v>
      </c>
      <c r="D538" s="120">
        <f>$C$466+$C$484+$C$502+$C$520</f>
        <v>0</v>
      </c>
      <c r="G538" s="580"/>
    </row>
    <row r="539" spans="1:7" s="2" customFormat="1">
      <c r="A539" s="2" t="s">
        <v>106</v>
      </c>
      <c r="B539" s="145" t="s">
        <v>627</v>
      </c>
      <c r="C539" s="120">
        <f>$C$467+$C$485+$C$503+$C$521</f>
        <v>0</v>
      </c>
      <c r="D539" s="120">
        <f>$C$467+$C$485+$C$503+$C$521</f>
        <v>0</v>
      </c>
      <c r="G539" s="580"/>
    </row>
    <row r="540" spans="1:7" s="2" customFormat="1">
      <c r="A540" s="2" t="s">
        <v>106</v>
      </c>
      <c r="B540" s="145" t="s">
        <v>460</v>
      </c>
      <c r="C540" s="120">
        <f>$C$468+$C$486+$C$504+$C$522</f>
        <v>0</v>
      </c>
      <c r="D540" s="120">
        <f>$C$468+$C$486+$C$504+$C$522</f>
        <v>0</v>
      </c>
      <c r="G540" s="580"/>
    </row>
    <row r="541" spans="1:7" s="2" customFormat="1">
      <c r="A541" s="2" t="s">
        <v>106</v>
      </c>
      <c r="B541" s="146" t="s">
        <v>145</v>
      </c>
      <c r="C541" s="122">
        <f>$C$469+$C$487+$C$505+$C$523</f>
        <v>0</v>
      </c>
      <c r="D541" s="122">
        <f>$C$469+$C$487+$C$505+$C$523</f>
        <v>0</v>
      </c>
      <c r="G541" s="580"/>
    </row>
    <row r="542" spans="1:7">
      <c r="A542" s="9" t="s">
        <v>106</v>
      </c>
      <c r="B542" s="137"/>
      <c r="C542" s="88"/>
      <c r="D542" s="88"/>
    </row>
    <row r="543" spans="1:7" ht="18" customHeight="1">
      <c r="A543" s="9" t="s">
        <v>106</v>
      </c>
      <c r="B543" s="113" t="s">
        <v>1045</v>
      </c>
      <c r="C543" s="88"/>
      <c r="D543" s="88"/>
    </row>
    <row r="544" spans="1:7">
      <c r="A544" s="9" t="s">
        <v>106</v>
      </c>
      <c r="B544" s="135" t="s">
        <v>1417</v>
      </c>
      <c r="C544" s="88" t="s">
        <v>444</v>
      </c>
      <c r="D544" s="88" t="s">
        <v>444</v>
      </c>
    </row>
    <row r="545" spans="1:4">
      <c r="A545" s="9" t="s">
        <v>106</v>
      </c>
      <c r="B545" s="123" t="s">
        <v>1396</v>
      </c>
      <c r="C545" s="88">
        <f>'MAL2T-2013A.XLS'!$E$462</f>
        <v>141</v>
      </c>
      <c r="D545" s="88">
        <f>'MAL2T-2013A.XLS'!$E$462</f>
        <v>141</v>
      </c>
    </row>
    <row r="546" spans="1:4">
      <c r="A546" s="9" t="s">
        <v>106</v>
      </c>
      <c r="B546" s="123" t="s">
        <v>1037</v>
      </c>
      <c r="C546" s="88">
        <f>'MAL2T-2013A.XLS'!$F$462</f>
        <v>2</v>
      </c>
      <c r="D546" s="88">
        <f>'MAL2T-2013A.XLS'!$F$462</f>
        <v>2</v>
      </c>
    </row>
    <row r="547" spans="1:4">
      <c r="A547" s="9" t="s">
        <v>106</v>
      </c>
      <c r="B547" s="123" t="s">
        <v>1038</v>
      </c>
      <c r="C547" s="88">
        <f>'MAL2T-2013A.XLS'!$G$462</f>
        <v>139</v>
      </c>
      <c r="D547" s="88">
        <f>'MAL2T-2013A.XLS'!$G$462</f>
        <v>139</v>
      </c>
    </row>
    <row r="548" spans="1:4">
      <c r="A548" s="9" t="s">
        <v>106</v>
      </c>
      <c r="B548" s="126" t="s">
        <v>519</v>
      </c>
      <c r="C548" s="88">
        <f>'MAL2T-2013A.XLS'!$H$462</f>
        <v>0</v>
      </c>
      <c r="D548" s="88">
        <f>'MAL2T-2013A.XLS'!$H$462</f>
        <v>0</v>
      </c>
    </row>
    <row r="549" spans="1:4">
      <c r="A549" s="9" t="s">
        <v>106</v>
      </c>
      <c r="B549" s="126" t="s">
        <v>612</v>
      </c>
      <c r="C549" s="88">
        <f>'MAL2T-2013A.XLS'!$I$462</f>
        <v>2</v>
      </c>
      <c r="D549" s="88">
        <f>'MAL2T-2013A.XLS'!$I$462</f>
        <v>2</v>
      </c>
    </row>
    <row r="550" spans="1:4">
      <c r="A550" s="9" t="s">
        <v>106</v>
      </c>
      <c r="B550" s="127" t="s">
        <v>613</v>
      </c>
      <c r="C550" s="119">
        <f>'MAL2T-2013A.XLS'!$J$462</f>
        <v>2</v>
      </c>
      <c r="D550" s="119">
        <f>'MAL2T-2013A.XLS'!$J$462</f>
        <v>2</v>
      </c>
    </row>
    <row r="551" spans="1:4">
      <c r="A551" s="9" t="s">
        <v>106</v>
      </c>
      <c r="B551" s="135" t="s">
        <v>1418</v>
      </c>
      <c r="C551" s="88" t="s">
        <v>444</v>
      </c>
      <c r="D551" s="88" t="s">
        <v>444</v>
      </c>
    </row>
    <row r="552" spans="1:4">
      <c r="A552" s="9" t="s">
        <v>106</v>
      </c>
      <c r="B552" s="123" t="s">
        <v>1396</v>
      </c>
      <c r="C552" s="88">
        <f>'MAL2T-2013A.XLS'!$E$463</f>
        <v>212</v>
      </c>
      <c r="D552" s="88">
        <f>'MAL2T-2013A.XLS'!$E$463</f>
        <v>212</v>
      </c>
    </row>
    <row r="553" spans="1:4">
      <c r="A553" s="9" t="s">
        <v>106</v>
      </c>
      <c r="B553" s="123" t="s">
        <v>1037</v>
      </c>
      <c r="C553" s="88">
        <f>'MAL2T-2013A.XLS'!$F$463</f>
        <v>63</v>
      </c>
      <c r="D553" s="88">
        <f>'MAL2T-2013A.XLS'!$F$463</f>
        <v>63</v>
      </c>
    </row>
    <row r="554" spans="1:4">
      <c r="A554" s="9" t="s">
        <v>106</v>
      </c>
      <c r="B554" s="123" t="s">
        <v>1038</v>
      </c>
      <c r="C554" s="88">
        <f>'MAL2T-2013A.XLS'!$G$463</f>
        <v>149</v>
      </c>
      <c r="D554" s="88">
        <f>'MAL2T-2013A.XLS'!$G$463</f>
        <v>149</v>
      </c>
    </row>
    <row r="555" spans="1:4">
      <c r="A555" s="9" t="s">
        <v>106</v>
      </c>
      <c r="B555" s="126" t="s">
        <v>519</v>
      </c>
      <c r="C555" s="88">
        <f>'MAL2T-2013A.XLS'!$H$463</f>
        <v>59</v>
      </c>
      <c r="D555" s="88">
        <f>'MAL2T-2013A.XLS'!$H$463</f>
        <v>59</v>
      </c>
    </row>
    <row r="556" spans="1:4">
      <c r="A556" s="9" t="s">
        <v>106</v>
      </c>
      <c r="B556" s="126" t="s">
        <v>612</v>
      </c>
      <c r="C556" s="88">
        <f>'MAL2T-2013A.XLS'!$I$463</f>
        <v>27</v>
      </c>
      <c r="D556" s="88">
        <f>'MAL2T-2013A.XLS'!$I$463</f>
        <v>27</v>
      </c>
    </row>
    <row r="557" spans="1:4">
      <c r="A557" s="9" t="s">
        <v>106</v>
      </c>
      <c r="B557" s="127" t="s">
        <v>613</v>
      </c>
      <c r="C557" s="119">
        <f>'MAL2T-2013A.XLS'!$J$463</f>
        <v>86</v>
      </c>
      <c r="D557" s="119">
        <f>'MAL2T-2013A.XLS'!$J$463</f>
        <v>86</v>
      </c>
    </row>
    <row r="558" spans="1:4">
      <c r="A558" s="9" t="s">
        <v>106</v>
      </c>
      <c r="B558" s="135" t="s">
        <v>1419</v>
      </c>
      <c r="C558" s="88" t="s">
        <v>444</v>
      </c>
      <c r="D558" s="88" t="s">
        <v>444</v>
      </c>
    </row>
    <row r="559" spans="1:4">
      <c r="A559" s="9" t="s">
        <v>106</v>
      </c>
      <c r="B559" s="123" t="s">
        <v>1396</v>
      </c>
      <c r="C559" s="88">
        <f>'MAL2T-2013A.XLS'!$E$464</f>
        <v>85</v>
      </c>
      <c r="D559" s="88">
        <f>'MAL2T-2013A.XLS'!$E$464</f>
        <v>85</v>
      </c>
    </row>
    <row r="560" spans="1:4">
      <c r="A560" s="9" t="s">
        <v>106</v>
      </c>
      <c r="B560" s="123" t="s">
        <v>1037</v>
      </c>
      <c r="C560" s="88">
        <f>'MAL2T-2013A.XLS'!$F$464</f>
        <v>32</v>
      </c>
      <c r="D560" s="88">
        <f>'MAL2T-2013A.XLS'!$F$464</f>
        <v>32</v>
      </c>
    </row>
    <row r="561" spans="1:4">
      <c r="A561" s="9" t="s">
        <v>106</v>
      </c>
      <c r="B561" s="123" t="s">
        <v>1038</v>
      </c>
      <c r="C561" s="88">
        <f>'MAL2T-2013A.XLS'!$G$464</f>
        <v>53</v>
      </c>
      <c r="D561" s="88">
        <f>'MAL2T-2013A.XLS'!$G$464</f>
        <v>53</v>
      </c>
    </row>
    <row r="562" spans="1:4">
      <c r="A562" s="9" t="s">
        <v>106</v>
      </c>
      <c r="B562" s="126" t="s">
        <v>519</v>
      </c>
      <c r="C562" s="88">
        <f>'MAL2T-2013A.XLS'!$H$464</f>
        <v>109</v>
      </c>
      <c r="D562" s="88">
        <f>'MAL2T-2013A.XLS'!$H$464</f>
        <v>109</v>
      </c>
    </row>
    <row r="563" spans="1:4">
      <c r="A563" s="9" t="s">
        <v>106</v>
      </c>
      <c r="B563" s="126" t="s">
        <v>612</v>
      </c>
      <c r="C563" s="88">
        <f>'MAL2T-2013A.XLS'!$I$464</f>
        <v>21</v>
      </c>
      <c r="D563" s="88">
        <f>'MAL2T-2013A.XLS'!$I$464</f>
        <v>21</v>
      </c>
    </row>
    <row r="564" spans="1:4">
      <c r="A564" s="9" t="s">
        <v>106</v>
      </c>
      <c r="B564" s="127" t="s">
        <v>613</v>
      </c>
      <c r="C564" s="119">
        <f>'MAL2T-2013A.XLS'!$J$464</f>
        <v>130</v>
      </c>
      <c r="D564" s="119">
        <f>'MAL2T-2013A.XLS'!$J$464</f>
        <v>130</v>
      </c>
    </row>
    <row r="565" spans="1:4">
      <c r="A565" s="9" t="s">
        <v>106</v>
      </c>
      <c r="B565" s="135" t="s">
        <v>900</v>
      </c>
      <c r="C565" s="88" t="s">
        <v>444</v>
      </c>
      <c r="D565" s="88" t="s">
        <v>444</v>
      </c>
    </row>
    <row r="566" spans="1:4">
      <c r="A566" s="9" t="s">
        <v>106</v>
      </c>
      <c r="B566" s="123" t="s">
        <v>1396</v>
      </c>
      <c r="C566" s="88">
        <f>'MAL2T-2013A.XLS'!$E$465</f>
        <v>0</v>
      </c>
      <c r="D566" s="88">
        <f>'MAL2T-2013A.XLS'!$E$465</f>
        <v>0</v>
      </c>
    </row>
    <row r="567" spans="1:4">
      <c r="A567" s="9" t="s">
        <v>106</v>
      </c>
      <c r="B567" s="123" t="s">
        <v>1037</v>
      </c>
      <c r="C567" s="88">
        <f>'MAL2T-2013A.XLS'!$F$465</f>
        <v>0</v>
      </c>
      <c r="D567" s="88">
        <f>'MAL2T-2013A.XLS'!$F$465</f>
        <v>0</v>
      </c>
    </row>
    <row r="568" spans="1:4">
      <c r="A568" s="9" t="s">
        <v>106</v>
      </c>
      <c r="B568" s="123" t="s">
        <v>1038</v>
      </c>
      <c r="C568" s="88">
        <f>'MAL2T-2013A.XLS'!$G$465</f>
        <v>0</v>
      </c>
      <c r="D568" s="88">
        <f>'MAL2T-2013A.XLS'!$G$465</f>
        <v>0</v>
      </c>
    </row>
    <row r="569" spans="1:4">
      <c r="A569" s="9" t="s">
        <v>106</v>
      </c>
      <c r="B569" s="126" t="s">
        <v>519</v>
      </c>
      <c r="C569" s="88">
        <f>'MAL2T-2013A.XLS'!$H$465</f>
        <v>0</v>
      </c>
      <c r="D569" s="88">
        <f>'MAL2T-2013A.XLS'!$H$465</f>
        <v>0</v>
      </c>
    </row>
    <row r="570" spans="1:4">
      <c r="A570" s="9" t="s">
        <v>106</v>
      </c>
      <c r="B570" s="126" t="s">
        <v>612</v>
      </c>
      <c r="C570" s="88">
        <f>'MAL2T-2013A.XLS'!$I$465</f>
        <v>0</v>
      </c>
      <c r="D570" s="88">
        <f>'MAL2T-2013A.XLS'!$I$465</f>
        <v>0</v>
      </c>
    </row>
    <row r="571" spans="1:4">
      <c r="A571" s="9" t="s">
        <v>106</v>
      </c>
      <c r="B571" s="127" t="s">
        <v>613</v>
      </c>
      <c r="C571" s="119">
        <f>'MAL2T-2013A.XLS'!$J$465</f>
        <v>0</v>
      </c>
      <c r="D571" s="119">
        <f>'MAL2T-2013A.XLS'!$J$465</f>
        <v>0</v>
      </c>
    </row>
    <row r="572" spans="1:4">
      <c r="A572" s="9" t="s">
        <v>106</v>
      </c>
      <c r="B572" s="148" t="s">
        <v>901</v>
      </c>
      <c r="C572" s="88"/>
      <c r="D572" s="88"/>
    </row>
    <row r="573" spans="1:4">
      <c r="A573" s="9" t="s">
        <v>106</v>
      </c>
      <c r="B573" s="123" t="s">
        <v>1396</v>
      </c>
      <c r="C573" s="88">
        <f>$C$545+$C$552+$C$559+$C$566</f>
        <v>438</v>
      </c>
      <c r="D573" s="88">
        <f>$C$545+$C$552+$C$559+$C$566</f>
        <v>438</v>
      </c>
    </row>
    <row r="574" spans="1:4">
      <c r="A574" s="9" t="s">
        <v>106</v>
      </c>
      <c r="B574" s="123" t="s">
        <v>1037</v>
      </c>
      <c r="C574" s="88">
        <f>$C$567+$C$560+$C$553+$C$546</f>
        <v>97</v>
      </c>
      <c r="D574" s="88">
        <f>$C$567+$C$560+$C$553+$C$546</f>
        <v>97</v>
      </c>
    </row>
    <row r="575" spans="1:4">
      <c r="A575" s="9" t="s">
        <v>106</v>
      </c>
      <c r="B575" s="123" t="s">
        <v>1038</v>
      </c>
      <c r="C575" s="88">
        <f>$C$568+$C$561+$C$554+$C$547</f>
        <v>341</v>
      </c>
      <c r="D575" s="88">
        <f>$C$568+$C$561+$C$554+$C$547</f>
        <v>341</v>
      </c>
    </row>
    <row r="576" spans="1:4">
      <c r="A576" s="9" t="s">
        <v>106</v>
      </c>
      <c r="B576" s="126" t="s">
        <v>519</v>
      </c>
      <c r="C576" s="88">
        <f>$C$548+$C$555+$C$562+$C$569</f>
        <v>168</v>
      </c>
      <c r="D576" s="88">
        <f>$C$548+$C$555+$C$562+$C$569</f>
        <v>168</v>
      </c>
    </row>
    <row r="577" spans="1:4">
      <c r="A577" s="9" t="s">
        <v>106</v>
      </c>
      <c r="B577" s="126" t="s">
        <v>612</v>
      </c>
      <c r="C577" s="88">
        <f>$C$549+$C$556+$C$563+$C$570</f>
        <v>50</v>
      </c>
      <c r="D577" s="88">
        <f>$C$549+$C$556+$C$563+$C$570</f>
        <v>50</v>
      </c>
    </row>
    <row r="578" spans="1:4">
      <c r="A578" s="9" t="s">
        <v>106</v>
      </c>
      <c r="B578" s="126" t="s">
        <v>613</v>
      </c>
      <c r="C578" s="88">
        <f>$C$550+$C$557+$C$564+$C$571</f>
        <v>218</v>
      </c>
      <c r="D578" s="88">
        <f>$C$550+$C$557+$C$564+$C$571</f>
        <v>218</v>
      </c>
    </row>
    <row r="579" spans="1:4">
      <c r="A579" s="9" t="s">
        <v>106</v>
      </c>
      <c r="B579" s="137"/>
      <c r="C579" s="88"/>
      <c r="D579" s="88"/>
    </row>
    <row r="580" spans="1:4" ht="39.6">
      <c r="A580" s="9" t="s">
        <v>106</v>
      </c>
      <c r="B580" s="114" t="s">
        <v>662</v>
      </c>
      <c r="C580" s="88"/>
      <c r="D580" s="88"/>
    </row>
    <row r="581" spans="1:4">
      <c r="A581" s="9" t="s">
        <v>106</v>
      </c>
      <c r="B581" s="149" t="s">
        <v>1131</v>
      </c>
      <c r="C581" s="88"/>
      <c r="D581" s="88"/>
    </row>
    <row r="582" spans="1:4">
      <c r="A582" s="9" t="s">
        <v>106</v>
      </c>
      <c r="B582" s="131" t="str">
        <f>'MAL2T-2013A.XLS'!B476</f>
        <v xml:space="preserve">   kr 2 436  (inntekt ≥ 300 001)</v>
      </c>
      <c r="C582" s="88">
        <f>'MAL2T-2013A.XLS'!$E$476</f>
        <v>1385</v>
      </c>
      <c r="D582" s="88">
        <f>'MAL2T-2013A.XLS'!$E$476</f>
        <v>1385</v>
      </c>
    </row>
    <row r="583" spans="1:4">
      <c r="A583" s="9" t="s">
        <v>106</v>
      </c>
      <c r="B583" s="131" t="str">
        <f>'MAL2T-2013A.XLS'!B477</f>
        <v xml:space="preserve">   kr 2 319  (inntekt 164 256 -300 001)</v>
      </c>
      <c r="C583" s="88">
        <f>'MAL2T-2013A.XLS'!$E$477</f>
        <v>87</v>
      </c>
      <c r="D583" s="88">
        <f>'MAL2T-2013A.XLS'!$E$477</f>
        <v>87</v>
      </c>
    </row>
    <row r="584" spans="1:4">
      <c r="A584" s="9" t="s">
        <v>106</v>
      </c>
      <c r="B584" s="131" t="str">
        <f>'MAL2T-2013A.XLS'!B478</f>
        <v xml:space="preserve">   kr 830  (inntekt ≤ 164 256 )</v>
      </c>
      <c r="C584" s="88">
        <f>'MAL2T-2013A.XLS'!$E$478</f>
        <v>142</v>
      </c>
      <c r="D584" s="88">
        <f>'MAL2T-2013A.XLS'!$E$478</f>
        <v>142</v>
      </c>
    </row>
    <row r="585" spans="1:4">
      <c r="A585" s="9" t="s">
        <v>106</v>
      </c>
      <c r="B585" s="108" t="str">
        <f>'MAL2T-2013A.XLS'!B479</f>
        <v>70%-betaling pr. md.  (2. barn):</v>
      </c>
      <c r="C585" s="88" t="str">
        <f>'MAL2T-2013A.XLS'!$E$479</f>
        <v>xxxx</v>
      </c>
      <c r="D585" s="88" t="str">
        <f>'MAL2T-2013A.XLS'!$E$479</f>
        <v>xxxx</v>
      </c>
    </row>
    <row r="586" spans="1:4">
      <c r="A586" s="9" t="s">
        <v>106</v>
      </c>
      <c r="B586" s="131" t="str">
        <f>'MAL2T-2013A.XLS'!B480</f>
        <v xml:space="preserve">   kr 1 737  (inntekt ≥ 300 001)</v>
      </c>
      <c r="C586" s="88">
        <f>'MAL2T-2013A.XLS'!$E$480</f>
        <v>271</v>
      </c>
      <c r="D586" s="88">
        <f>'MAL2T-2013A.XLS'!$E$480</f>
        <v>271</v>
      </c>
    </row>
    <row r="587" spans="1:4">
      <c r="A587" s="9" t="s">
        <v>106</v>
      </c>
      <c r="B587" s="131" t="str">
        <f>'MAL2T-2013A.XLS'!B481</f>
        <v xml:space="preserve">   kr 1 655  (inntekt 164 256 -300 001)</v>
      </c>
      <c r="C587" s="88">
        <f>'MAL2T-2013A.XLS'!$E$481</f>
        <v>16</v>
      </c>
      <c r="D587" s="88">
        <f>'MAL2T-2013A.XLS'!$E$481</f>
        <v>16</v>
      </c>
    </row>
    <row r="588" spans="1:4">
      <c r="A588" s="9" t="s">
        <v>106</v>
      </c>
      <c r="B588" s="131" t="str">
        <f>'MAL2T-2013A.XLS'!B482</f>
        <v xml:space="preserve">   kr 830  (inntekt ≤ 164 256 )</v>
      </c>
      <c r="C588" s="88">
        <f>'MAL2T-2013A.XLS'!$E$482</f>
        <v>35</v>
      </c>
      <c r="D588" s="88">
        <f>'MAL2T-2013A.XLS'!$E$482</f>
        <v>35</v>
      </c>
    </row>
    <row r="589" spans="1:4">
      <c r="A589" s="9" t="s">
        <v>106</v>
      </c>
      <c r="B589" s="108" t="str">
        <f>'MAL2T-2013A.XLS'!B483</f>
        <v>50 %-betaling pr. md.  (3. barn):</v>
      </c>
      <c r="C589" s="88" t="str">
        <f>'MAL2T-2013A.XLS'!$E$483</f>
        <v>xxxx</v>
      </c>
      <c r="D589" s="88" t="str">
        <f>'MAL2T-2013A.XLS'!$E$483</f>
        <v>xxxx</v>
      </c>
    </row>
    <row r="590" spans="1:4">
      <c r="A590" s="9" t="s">
        <v>106</v>
      </c>
      <c r="B590" s="131" t="str">
        <f>'MAL2T-2013A.XLS'!B484</f>
        <v xml:space="preserve">   kr 1 271  (inntekt ≥ 300 001)</v>
      </c>
      <c r="C590" s="88">
        <f>'MAL2T-2013A.XLS'!$E$484</f>
        <v>9</v>
      </c>
      <c r="D590" s="88">
        <f>'MAL2T-2013A.XLS'!$E$484</f>
        <v>9</v>
      </c>
    </row>
    <row r="591" spans="1:4">
      <c r="A591" s="9" t="s">
        <v>106</v>
      </c>
      <c r="B591" s="131" t="str">
        <f>'MAL2T-2013A.XLS'!B485</f>
        <v xml:space="preserve">   kr 1 213  (inntekt 164 256 -300 001)</v>
      </c>
      <c r="C591" s="88">
        <f>'MAL2T-2013A.XLS'!$E$485</f>
        <v>1</v>
      </c>
      <c r="D591" s="88">
        <f>'MAL2T-2013A.XLS'!$E$485</f>
        <v>1</v>
      </c>
    </row>
    <row r="592" spans="1:4">
      <c r="A592" s="9" t="s">
        <v>106</v>
      </c>
      <c r="B592" s="131" t="str">
        <f>'MAL2T-2013A.XLS'!B486</f>
        <v xml:space="preserve">   kr 830 (inntekt ≤ 164 256 )</v>
      </c>
      <c r="C592" s="88">
        <f>'MAL2T-2013A.XLS'!$E$486</f>
        <v>3</v>
      </c>
      <c r="D592" s="88">
        <f>'MAL2T-2013A.XLS'!$E$486</f>
        <v>3</v>
      </c>
    </row>
    <row r="593" spans="1:7">
      <c r="A593" s="9" t="s">
        <v>106</v>
      </c>
      <c r="B593" s="108" t="s">
        <v>93</v>
      </c>
      <c r="C593" s="99">
        <f>'MAL2T-2013A.XLS'!$E$487</f>
        <v>1949</v>
      </c>
      <c r="D593" s="99">
        <f>'MAL2T-2013A.XLS'!$E$487</f>
        <v>1949</v>
      </c>
    </row>
    <row r="594" spans="1:7">
      <c r="A594" s="9" t="s">
        <v>106</v>
      </c>
      <c r="B594" s="108"/>
      <c r="C594" s="99"/>
      <c r="D594" s="99"/>
    </row>
    <row r="595" spans="1:7" ht="30.75" customHeight="1">
      <c r="B595" s="114" t="str">
        <f>'MAL2T-2013A.XLS'!B494</f>
        <v>Tabell 2A- 1 - I 
Ledig kapasitet i bydelens barnehager (fulltidsplasser)</v>
      </c>
      <c r="C595" s="99"/>
      <c r="D595" s="99"/>
    </row>
    <row r="596" spans="1:7" s="92" customFormat="1">
      <c r="B596" s="131" t="s">
        <v>835</v>
      </c>
      <c r="C596" s="559">
        <f>'MAL2T-2013A.XLS'!$C$495</f>
        <v>0</v>
      </c>
      <c r="D596" s="559">
        <f>'MAL2T-2013A.XLS'!$C$495</f>
        <v>0</v>
      </c>
      <c r="G596" s="578"/>
    </row>
    <row r="597" spans="1:7" s="92" customFormat="1">
      <c r="B597" s="131" t="s">
        <v>836</v>
      </c>
      <c r="C597" s="559">
        <f>'MAL2T-2013A.XLS'!$C$496</f>
        <v>3.5</v>
      </c>
      <c r="D597" s="559">
        <f>'MAL2T-2013A.XLS'!$C$496</f>
        <v>3.5</v>
      </c>
      <c r="G597" s="578"/>
    </row>
    <row r="598" spans="1:7" s="92" customFormat="1">
      <c r="B598" s="127" t="s">
        <v>364</v>
      </c>
      <c r="C598" s="119">
        <f>'MAL2T-2013A.XLS'!$C$497</f>
        <v>3.5</v>
      </c>
      <c r="D598" s="119">
        <f>'MAL2T-2013A.XLS'!$C$497</f>
        <v>3.5</v>
      </c>
      <c r="G598" s="578"/>
    </row>
    <row r="599" spans="1:7" s="92" customFormat="1">
      <c r="B599" s="131"/>
      <c r="C599" s="559"/>
      <c r="D599" s="559"/>
      <c r="G599" s="578"/>
    </row>
    <row r="600" spans="1:7" s="92" customFormat="1" ht="26.4">
      <c r="B600" s="114" t="str">
        <f>'MAL2T-2013A.XLS'!B500</f>
        <v>Tabell 2A- 1 - J Informasjonsskjema fra barnehage/foresatte til skole  2013</v>
      </c>
      <c r="C600" s="131"/>
      <c r="D600" s="131"/>
      <c r="G600" s="578"/>
    </row>
    <row r="601" spans="1:7" s="92" customFormat="1" ht="23.25" customHeight="1">
      <c r="B601" s="131" t="s">
        <v>281</v>
      </c>
      <c r="C601" s="131">
        <f>'MAL2T-2013A.XLS'!C501</f>
        <v>520</v>
      </c>
      <c r="D601" s="131">
        <f>'MAL2T-2013A.XLS'!$C$501</f>
        <v>520</v>
      </c>
      <c r="G601" s="578"/>
    </row>
    <row r="602" spans="1:7" s="92" customFormat="1" ht="23.25" customHeight="1">
      <c r="B602" s="131" t="s">
        <v>282</v>
      </c>
      <c r="C602" s="131">
        <f>'MAL2T-2013A.XLS'!C502</f>
        <v>112</v>
      </c>
      <c r="D602" s="131"/>
      <c r="G602" s="578"/>
    </row>
    <row r="603" spans="1:7" s="92" customFormat="1" ht="23.25" customHeight="1">
      <c r="B603" s="857" t="s">
        <v>283</v>
      </c>
      <c r="C603" s="131">
        <f>'MAL2T-2013A.XLS'!D501</f>
        <v>498</v>
      </c>
      <c r="D603" s="131"/>
      <c r="G603" s="578"/>
    </row>
    <row r="604" spans="1:7" s="92" customFormat="1">
      <c r="B604" s="877" t="s">
        <v>284</v>
      </c>
      <c r="C604" s="291">
        <f>'MAL2T-2013A.XLS'!D502</f>
        <v>81</v>
      </c>
      <c r="D604" s="291">
        <f>'MAL2T-2013A.XLS'!$D$501</f>
        <v>498</v>
      </c>
      <c r="G604" s="578"/>
    </row>
    <row r="605" spans="1:7" s="92" customFormat="1">
      <c r="B605" s="131" t="s">
        <v>286</v>
      </c>
      <c r="C605" s="876">
        <f>'MAL2T-2013A.XLS'!E501</f>
        <v>0.95769230769230773</v>
      </c>
      <c r="D605" s="876">
        <f>'MAL2T-2013A.XLS'!$E$501</f>
        <v>0.95769230769230773</v>
      </c>
      <c r="G605" s="578"/>
    </row>
    <row r="606" spans="1:7" s="92" customFormat="1">
      <c r="B606" s="131" t="s">
        <v>285</v>
      </c>
      <c r="C606" s="876">
        <f>'MAL2T-2013A.XLS'!E502</f>
        <v>0.7232142857142857</v>
      </c>
      <c r="D606" s="876">
        <f>'MAL2T-2013A.XLS'!$E$501</f>
        <v>0.95769230769230773</v>
      </c>
      <c r="G606" s="578"/>
    </row>
    <row r="607" spans="1:7" s="92" customFormat="1">
      <c r="B607" s="139"/>
      <c r="C607" s="559"/>
      <c r="D607" s="559"/>
      <c r="G607" s="578"/>
    </row>
    <row r="608" spans="1:7" ht="17.399999999999999">
      <c r="A608" s="9" t="s">
        <v>106</v>
      </c>
      <c r="B608" s="125" t="s">
        <v>1265</v>
      </c>
      <c r="C608" s="88"/>
      <c r="D608" s="88"/>
    </row>
    <row r="609" spans="1:4" ht="43.5" customHeight="1">
      <c r="A609" s="9" t="s">
        <v>106</v>
      </c>
      <c r="B609" s="114" t="str">
        <f>'MAL2T-2013A.XLS'!B510</f>
        <v>Personellinnsats innen helsestasjons- og skolehelstetjeneste (KOSTRA-funksjon 232)</v>
      </c>
      <c r="C609" s="88"/>
      <c r="D609" s="88"/>
    </row>
    <row r="610" spans="1:4">
      <c r="A610" s="9" t="s">
        <v>106</v>
      </c>
      <c r="B610" s="151" t="s">
        <v>902</v>
      </c>
      <c r="C610" s="88" t="s">
        <v>363</v>
      </c>
      <c r="D610" s="88" t="s">
        <v>363</v>
      </c>
    </row>
    <row r="611" spans="1:4">
      <c r="A611" s="9" t="s">
        <v>106</v>
      </c>
      <c r="B611" s="131" t="s">
        <v>142</v>
      </c>
      <c r="C611" s="88">
        <f>'MAL2T-2013A.XLS'!$F$511</f>
        <v>290.63</v>
      </c>
      <c r="D611" s="88">
        <f>'MAL2T-2013A.XLS'!$F$511</f>
        <v>290.63</v>
      </c>
    </row>
    <row r="612" spans="1:4">
      <c r="A612" s="9" t="s">
        <v>106</v>
      </c>
      <c r="B612" s="131" t="s">
        <v>706</v>
      </c>
      <c r="C612" s="88">
        <f>'MAL2T-2013A.XLS'!$F$512</f>
        <v>103.12</v>
      </c>
      <c r="D612" s="88">
        <f>'MAL2T-2013A.XLS'!$F$512</f>
        <v>103.12</v>
      </c>
    </row>
    <row r="613" spans="1:4">
      <c r="A613" s="9" t="s">
        <v>106</v>
      </c>
      <c r="B613" s="131" t="s">
        <v>1145</v>
      </c>
      <c r="C613" s="88">
        <f>'MAL2T-2013A.XLS'!$F$513</f>
        <v>32.5</v>
      </c>
      <c r="D613" s="88">
        <f>'MAL2T-2013A.XLS'!$F$513</f>
        <v>32.5</v>
      </c>
    </row>
    <row r="614" spans="1:4">
      <c r="A614" s="9" t="s">
        <v>106</v>
      </c>
      <c r="B614" s="131" t="s">
        <v>1178</v>
      </c>
      <c r="C614" s="88">
        <f>'MAL2T-2013A.XLS'!$F$514</f>
        <v>7.17</v>
      </c>
      <c r="D614" s="88">
        <f>'MAL2T-2013A.XLS'!$F$514</f>
        <v>7.17</v>
      </c>
    </row>
    <row r="615" spans="1:4">
      <c r="A615" s="9" t="s">
        <v>106</v>
      </c>
      <c r="B615" s="131" t="s">
        <v>1009</v>
      </c>
      <c r="C615" s="88">
        <f>'MAL2T-2013A.XLS'!$F$515</f>
        <v>0</v>
      </c>
      <c r="D615" s="88">
        <f>'MAL2T-2013A.XLS'!$F$515</f>
        <v>0</v>
      </c>
    </row>
    <row r="616" spans="1:4">
      <c r="A616" s="9" t="s">
        <v>106</v>
      </c>
      <c r="B616" s="131" t="s">
        <v>1010</v>
      </c>
      <c r="C616" s="88">
        <f>'MAL2T-2013A.XLS'!$F$516</f>
        <v>123.75</v>
      </c>
      <c r="D616" s="88">
        <f>'MAL2T-2013A.XLS'!$F$516</f>
        <v>123.75</v>
      </c>
    </row>
    <row r="617" spans="1:4">
      <c r="A617" s="9" t="s">
        <v>106</v>
      </c>
      <c r="B617" s="127" t="s">
        <v>93</v>
      </c>
      <c r="C617" s="119">
        <f>'MAL2T-2013A.XLS'!$F$517</f>
        <v>557.17000000000007</v>
      </c>
      <c r="D617" s="119">
        <f>'MAL2T-2013A.XLS'!$F$517</f>
        <v>557.17000000000007</v>
      </c>
    </row>
    <row r="618" spans="1:4">
      <c r="A618" s="9" t="s">
        <v>106</v>
      </c>
      <c r="B618" s="126" t="s">
        <v>1177</v>
      </c>
      <c r="C618" s="88">
        <f>'MAL2T-2013A.XLS'!$F$518</f>
        <v>0</v>
      </c>
      <c r="D618" s="88">
        <f>'MAL2T-2013A.XLS'!$F$518</f>
        <v>0</v>
      </c>
    </row>
    <row r="619" spans="1:4">
      <c r="A619" s="9" t="s">
        <v>106</v>
      </c>
      <c r="B619" s="151" t="s">
        <v>1173</v>
      </c>
      <c r="C619" s="88" t="s">
        <v>363</v>
      </c>
      <c r="D619" s="88" t="s">
        <v>363</v>
      </c>
    </row>
    <row r="620" spans="1:4">
      <c r="A620" s="9" t="s">
        <v>106</v>
      </c>
      <c r="B620" s="131" t="s">
        <v>142</v>
      </c>
      <c r="C620" s="88">
        <f>'MAL2T-2013A.XLS'!$G$511</f>
        <v>238.12</v>
      </c>
      <c r="D620" s="88">
        <f>'MAL2T-2013A.XLS'!$G$511</f>
        <v>238.12</v>
      </c>
    </row>
    <row r="621" spans="1:4">
      <c r="A621" s="9" t="s">
        <v>106</v>
      </c>
      <c r="B621" s="131" t="s">
        <v>706</v>
      </c>
      <c r="C621" s="88">
        <f>'MAL2T-2013A.XLS'!$G$512</f>
        <v>0</v>
      </c>
      <c r="D621" s="88">
        <f>'MAL2T-2013A.XLS'!$G$512</f>
        <v>0</v>
      </c>
    </row>
    <row r="622" spans="1:4">
      <c r="A622" s="9" t="s">
        <v>106</v>
      </c>
      <c r="B622" s="131" t="s">
        <v>1145</v>
      </c>
      <c r="C622" s="88">
        <f>'MAL2T-2013A.XLS'!$G$513</f>
        <v>0</v>
      </c>
      <c r="D622" s="88">
        <f>'MAL2T-2013A.XLS'!$G$513</f>
        <v>0</v>
      </c>
    </row>
    <row r="623" spans="1:4">
      <c r="A623" s="9" t="s">
        <v>106</v>
      </c>
      <c r="B623" s="131" t="s">
        <v>1178</v>
      </c>
      <c r="C623" s="88">
        <f>'MAL2T-2013A.XLS'!$G$514</f>
        <v>0</v>
      </c>
      <c r="D623" s="88">
        <f>'MAL2T-2013A.XLS'!$G$514</f>
        <v>0</v>
      </c>
    </row>
    <row r="624" spans="1:4">
      <c r="A624" s="9" t="s">
        <v>106</v>
      </c>
      <c r="B624" s="131" t="s">
        <v>1009</v>
      </c>
      <c r="C624" s="88">
        <f>'MAL2T-2013A.XLS'!$G$515</f>
        <v>0</v>
      </c>
      <c r="D624" s="88">
        <f>'MAL2T-2013A.XLS'!$G$515</f>
        <v>0</v>
      </c>
    </row>
    <row r="625" spans="1:4">
      <c r="A625" s="9" t="s">
        <v>106</v>
      </c>
      <c r="B625" s="131" t="s">
        <v>1010</v>
      </c>
      <c r="C625" s="88">
        <f>'MAL2T-2013A.XLS'!$G$516</f>
        <v>0</v>
      </c>
      <c r="D625" s="88">
        <f>'MAL2T-2013A.XLS'!$G$516</f>
        <v>0</v>
      </c>
    </row>
    <row r="626" spans="1:4">
      <c r="A626" s="9" t="s">
        <v>106</v>
      </c>
      <c r="B626" s="127" t="s">
        <v>93</v>
      </c>
      <c r="C626" s="119">
        <f>'MAL2T-2013A.XLS'!$G$517</f>
        <v>238.12</v>
      </c>
      <c r="D626" s="119">
        <f>'MAL2T-2013A.XLS'!$G$517</f>
        <v>238.12</v>
      </c>
    </row>
    <row r="627" spans="1:4">
      <c r="A627" s="9" t="s">
        <v>106</v>
      </c>
      <c r="B627" s="126" t="s">
        <v>1177</v>
      </c>
      <c r="C627" s="88">
        <f>'MAL2T-2013A.XLS'!$G$518</f>
        <v>0</v>
      </c>
      <c r="D627" s="88">
        <f>'MAL2T-2013A.XLS'!$G$518</f>
        <v>0</v>
      </c>
    </row>
    <row r="628" spans="1:4">
      <c r="A628" s="9" t="s">
        <v>106</v>
      </c>
      <c r="B628" s="129" t="s">
        <v>1174</v>
      </c>
      <c r="C628" s="88" t="s">
        <v>363</v>
      </c>
      <c r="D628" s="88" t="s">
        <v>363</v>
      </c>
    </row>
    <row r="629" spans="1:4">
      <c r="A629" s="9" t="s">
        <v>106</v>
      </c>
      <c r="B629" s="131" t="s">
        <v>142</v>
      </c>
      <c r="C629" s="88">
        <f>'MAL2T-2013A.XLS'!$H$511</f>
        <v>41.25</v>
      </c>
      <c r="D629" s="88">
        <f>'MAL2T-2013A.XLS'!$H$511</f>
        <v>41.25</v>
      </c>
    </row>
    <row r="630" spans="1:4">
      <c r="A630" s="9" t="s">
        <v>106</v>
      </c>
      <c r="B630" s="131" t="s">
        <v>706</v>
      </c>
      <c r="C630" s="88">
        <f>'MAL2T-2013A.XLS'!$H$512</f>
        <v>0</v>
      </c>
      <c r="D630" s="88">
        <f>'MAL2T-2013A.XLS'!$H$512</f>
        <v>0</v>
      </c>
    </row>
    <row r="631" spans="1:4">
      <c r="A631" s="9" t="s">
        <v>106</v>
      </c>
      <c r="B631" s="131" t="s">
        <v>1145</v>
      </c>
      <c r="C631" s="88">
        <f>'MAL2T-2013A.XLS'!$H$513</f>
        <v>0</v>
      </c>
      <c r="D631" s="88">
        <f>'MAL2T-2013A.XLS'!$H$513</f>
        <v>0</v>
      </c>
    </row>
    <row r="632" spans="1:4">
      <c r="A632" s="9" t="s">
        <v>106</v>
      </c>
      <c r="B632" s="131" t="s">
        <v>1178</v>
      </c>
      <c r="C632" s="88">
        <f>'MAL2T-2013A.XLS'!$H$514</f>
        <v>0</v>
      </c>
      <c r="D632" s="88">
        <f>'MAL2T-2013A.XLS'!$H$514</f>
        <v>0</v>
      </c>
    </row>
    <row r="633" spans="1:4">
      <c r="A633" s="9" t="s">
        <v>106</v>
      </c>
      <c r="B633" s="131" t="s">
        <v>1009</v>
      </c>
      <c r="C633" s="88">
        <f>'MAL2T-2013A.XLS'!$H$515</f>
        <v>0</v>
      </c>
      <c r="D633" s="88">
        <f>'MAL2T-2013A.XLS'!$H$515</f>
        <v>0</v>
      </c>
    </row>
    <row r="634" spans="1:4">
      <c r="A634" s="9" t="s">
        <v>106</v>
      </c>
      <c r="B634" s="131" t="s">
        <v>1010</v>
      </c>
      <c r="C634" s="88">
        <f>'MAL2T-2013A.XLS'!$H$516</f>
        <v>0</v>
      </c>
      <c r="D634" s="88">
        <f>'MAL2T-2013A.XLS'!$H$516</f>
        <v>0</v>
      </c>
    </row>
    <row r="635" spans="1:4">
      <c r="A635" s="9" t="s">
        <v>106</v>
      </c>
      <c r="B635" s="127" t="s">
        <v>93</v>
      </c>
      <c r="C635" s="119">
        <f>'MAL2T-2013A.XLS'!$H$517</f>
        <v>41.25</v>
      </c>
      <c r="D635" s="119">
        <f>'MAL2T-2013A.XLS'!$H$517</f>
        <v>41.25</v>
      </c>
    </row>
    <row r="636" spans="1:4">
      <c r="A636" s="9" t="s">
        <v>106</v>
      </c>
      <c r="B636" s="126" t="s">
        <v>1177</v>
      </c>
      <c r="C636" s="88">
        <f>'MAL2T-2013A.XLS'!$H$518</f>
        <v>0</v>
      </c>
      <c r="D636" s="88">
        <f>'MAL2T-2013A.XLS'!$H$518</f>
        <v>0</v>
      </c>
    </row>
    <row r="637" spans="1:4">
      <c r="A637" s="9" t="s">
        <v>106</v>
      </c>
      <c r="B637" s="129" t="s">
        <v>903</v>
      </c>
      <c r="C637" s="88" t="s">
        <v>363</v>
      </c>
      <c r="D637" s="88" t="s">
        <v>363</v>
      </c>
    </row>
    <row r="638" spans="1:4">
      <c r="A638" s="9" t="s">
        <v>106</v>
      </c>
      <c r="B638" s="131" t="s">
        <v>142</v>
      </c>
      <c r="C638" s="88">
        <f>'MAL2T-2013A.XLS'!$I$511</f>
        <v>7</v>
      </c>
      <c r="D638" s="88">
        <f>'MAL2T-2013A.XLS'!$I$511</f>
        <v>7</v>
      </c>
    </row>
    <row r="639" spans="1:4">
      <c r="A639" s="9" t="s">
        <v>106</v>
      </c>
      <c r="B639" s="131" t="s">
        <v>706</v>
      </c>
      <c r="C639" s="88">
        <f>'MAL2T-2013A.XLS'!$I$512</f>
        <v>0</v>
      </c>
      <c r="D639" s="88">
        <f>'MAL2T-2013A.XLS'!$I$512</f>
        <v>0</v>
      </c>
    </row>
    <row r="640" spans="1:4">
      <c r="A640" s="9" t="s">
        <v>106</v>
      </c>
      <c r="B640" s="131" t="s">
        <v>1145</v>
      </c>
      <c r="C640" s="88">
        <f>'MAL2T-2013A.XLS'!$I$513</f>
        <v>3</v>
      </c>
      <c r="D640" s="88">
        <f>'MAL2T-2013A.XLS'!$I$513</f>
        <v>3</v>
      </c>
    </row>
    <row r="641" spans="1:4">
      <c r="A641" s="9" t="s">
        <v>106</v>
      </c>
      <c r="B641" s="131" t="s">
        <v>1178</v>
      </c>
      <c r="C641" s="88">
        <f>'MAL2T-2013A.XLS'!$I$514</f>
        <v>0</v>
      </c>
      <c r="D641" s="88">
        <f>'MAL2T-2013A.XLS'!$I$514</f>
        <v>0</v>
      </c>
    </row>
    <row r="642" spans="1:4">
      <c r="A642" s="9" t="s">
        <v>106</v>
      </c>
      <c r="B642" s="131" t="s">
        <v>1009</v>
      </c>
      <c r="C642" s="88">
        <f>'MAL2T-2013A.XLS'!$I$515</f>
        <v>0</v>
      </c>
      <c r="D642" s="88">
        <f>'MAL2T-2013A.XLS'!$I$515</f>
        <v>0</v>
      </c>
    </row>
    <row r="643" spans="1:4">
      <c r="A643" s="9" t="s">
        <v>106</v>
      </c>
      <c r="B643" s="131" t="s">
        <v>1010</v>
      </c>
      <c r="C643" s="88">
        <f>'MAL2T-2013A.XLS'!$I$516</f>
        <v>0</v>
      </c>
      <c r="D643" s="88">
        <f>'MAL2T-2013A.XLS'!$I$516</f>
        <v>0</v>
      </c>
    </row>
    <row r="644" spans="1:4">
      <c r="A644" s="9" t="s">
        <v>106</v>
      </c>
      <c r="B644" s="127" t="s">
        <v>93</v>
      </c>
      <c r="C644" s="119">
        <f>'MAL2T-2013A.XLS'!$I$517</f>
        <v>10</v>
      </c>
      <c r="D644" s="119">
        <f>'MAL2T-2013A.XLS'!$I$517</f>
        <v>10</v>
      </c>
    </row>
    <row r="645" spans="1:4">
      <c r="A645" s="9" t="s">
        <v>106</v>
      </c>
      <c r="B645" s="126" t="s">
        <v>1177</v>
      </c>
      <c r="C645" s="88">
        <f>'MAL2T-2013A.XLS'!$I$518</f>
        <v>0</v>
      </c>
      <c r="D645" s="88">
        <f>'MAL2T-2013A.XLS'!$I$518</f>
        <v>0</v>
      </c>
    </row>
    <row r="646" spans="1:4">
      <c r="A646" s="9" t="s">
        <v>106</v>
      </c>
      <c r="B646" s="151" t="s">
        <v>904</v>
      </c>
      <c r="C646" s="88" t="s">
        <v>363</v>
      </c>
      <c r="D646" s="88" t="s">
        <v>363</v>
      </c>
    </row>
    <row r="647" spans="1:4">
      <c r="A647" s="9" t="s">
        <v>106</v>
      </c>
      <c r="B647" s="131" t="s">
        <v>142</v>
      </c>
      <c r="C647" s="88">
        <f>'MAL2T-2013A.XLS'!$J$511</f>
        <v>37.5</v>
      </c>
      <c r="D647" s="88">
        <f>'MAL2T-2013A.XLS'!$J$511</f>
        <v>37.5</v>
      </c>
    </row>
    <row r="648" spans="1:4">
      <c r="A648" s="9" t="s">
        <v>106</v>
      </c>
      <c r="B648" s="131" t="s">
        <v>706</v>
      </c>
      <c r="C648" s="88">
        <f>'MAL2T-2013A.XLS'!$J$512</f>
        <v>0</v>
      </c>
      <c r="D648" s="88">
        <f>'MAL2T-2013A.XLS'!$J$512</f>
        <v>0</v>
      </c>
    </row>
    <row r="649" spans="1:4">
      <c r="A649" s="9" t="s">
        <v>106</v>
      </c>
      <c r="B649" s="131" t="s">
        <v>1145</v>
      </c>
      <c r="C649" s="88">
        <f>'MAL2T-2013A.XLS'!$J$513</f>
        <v>0</v>
      </c>
      <c r="D649" s="88">
        <f>'MAL2T-2013A.XLS'!$J$513</f>
        <v>0</v>
      </c>
    </row>
    <row r="650" spans="1:4">
      <c r="A650" s="9" t="s">
        <v>106</v>
      </c>
      <c r="B650" s="131" t="s">
        <v>1178</v>
      </c>
      <c r="C650" s="88">
        <f>'MAL2T-2013A.XLS'!$J$514</f>
        <v>0</v>
      </c>
      <c r="D650" s="88">
        <f>'MAL2T-2013A.XLS'!$J$514</f>
        <v>0</v>
      </c>
    </row>
    <row r="651" spans="1:4">
      <c r="A651" s="9" t="s">
        <v>106</v>
      </c>
      <c r="B651" s="131" t="s">
        <v>1009</v>
      </c>
      <c r="C651" s="88">
        <f>'MAL2T-2013A.XLS'!$J$515</f>
        <v>37.5</v>
      </c>
      <c r="D651" s="88">
        <f>'MAL2T-2013A.XLS'!$J$515</f>
        <v>37.5</v>
      </c>
    </row>
    <row r="652" spans="1:4">
      <c r="A652" s="9" t="s">
        <v>106</v>
      </c>
      <c r="B652" s="131" t="s">
        <v>1010</v>
      </c>
      <c r="C652" s="88">
        <f>'MAL2T-2013A.XLS'!$J$516</f>
        <v>0</v>
      </c>
      <c r="D652" s="88">
        <f>'MAL2T-2013A.XLS'!$J$516</f>
        <v>0</v>
      </c>
    </row>
    <row r="653" spans="1:4">
      <c r="A653" s="9" t="s">
        <v>106</v>
      </c>
      <c r="B653" s="127" t="s">
        <v>93</v>
      </c>
      <c r="C653" s="119">
        <f>'MAL2T-2013A.XLS'!$J$517</f>
        <v>75</v>
      </c>
      <c r="D653" s="119">
        <f>'MAL2T-2013A.XLS'!$J$517</f>
        <v>75</v>
      </c>
    </row>
    <row r="654" spans="1:4">
      <c r="A654" s="9" t="s">
        <v>106</v>
      </c>
      <c r="B654" s="126" t="s">
        <v>1177</v>
      </c>
      <c r="C654" s="88">
        <f>'MAL2T-2013A.XLS'!$J$518</f>
        <v>0</v>
      </c>
      <c r="D654" s="88">
        <f>'MAL2T-2013A.XLS'!$J$518</f>
        <v>0</v>
      </c>
    </row>
    <row r="655" spans="1:4">
      <c r="A655" s="9" t="s">
        <v>106</v>
      </c>
      <c r="B655" s="151" t="s">
        <v>905</v>
      </c>
      <c r="C655" s="88" t="s">
        <v>363</v>
      </c>
      <c r="D655" s="88" t="s">
        <v>363</v>
      </c>
    </row>
    <row r="656" spans="1:4">
      <c r="A656" s="9" t="s">
        <v>106</v>
      </c>
      <c r="B656" s="131" t="s">
        <v>142</v>
      </c>
      <c r="C656" s="88">
        <f>'MAL2T-2013A.XLS'!$K$511</f>
        <v>614.5</v>
      </c>
      <c r="D656" s="88">
        <f>'MAL2T-2013A.XLS'!$K$511</f>
        <v>614.5</v>
      </c>
    </row>
    <row r="657" spans="1:4">
      <c r="A657" s="9" t="s">
        <v>106</v>
      </c>
      <c r="B657" s="131" t="s">
        <v>706</v>
      </c>
      <c r="C657" s="88">
        <f>'MAL2T-2013A.XLS'!$K$512</f>
        <v>103.12</v>
      </c>
      <c r="D657" s="88">
        <f>'MAL2T-2013A.XLS'!$K$512</f>
        <v>103.12</v>
      </c>
    </row>
    <row r="658" spans="1:4">
      <c r="A658" s="9" t="s">
        <v>106</v>
      </c>
      <c r="B658" s="131" t="s">
        <v>1145</v>
      </c>
      <c r="C658" s="88">
        <f>'MAL2T-2013A.XLS'!$K$513</f>
        <v>35.5</v>
      </c>
      <c r="D658" s="88">
        <f>'MAL2T-2013A.XLS'!$K$513</f>
        <v>35.5</v>
      </c>
    </row>
    <row r="659" spans="1:4">
      <c r="A659" s="9" t="s">
        <v>106</v>
      </c>
      <c r="B659" s="131" t="s">
        <v>1178</v>
      </c>
      <c r="C659" s="88">
        <f>'MAL2T-2013A.XLS'!$K$514</f>
        <v>7.17</v>
      </c>
      <c r="D659" s="88">
        <f>'MAL2T-2013A.XLS'!$K$514</f>
        <v>7.17</v>
      </c>
    </row>
    <row r="660" spans="1:4">
      <c r="A660" s="9" t="s">
        <v>106</v>
      </c>
      <c r="B660" s="131" t="s">
        <v>1009</v>
      </c>
      <c r="C660" s="88">
        <f>'MAL2T-2013A.XLS'!$K$515</f>
        <v>37.5</v>
      </c>
      <c r="D660" s="88">
        <f>'MAL2T-2013A.XLS'!$K$515</f>
        <v>37.5</v>
      </c>
    </row>
    <row r="661" spans="1:4">
      <c r="A661" s="9" t="s">
        <v>106</v>
      </c>
      <c r="B661" s="131" t="s">
        <v>1010</v>
      </c>
      <c r="C661" s="88">
        <f>'MAL2T-2013A.XLS'!$K$516</f>
        <v>123.75</v>
      </c>
      <c r="D661" s="88">
        <f>'MAL2T-2013A.XLS'!$K$516</f>
        <v>123.75</v>
      </c>
    </row>
    <row r="662" spans="1:4">
      <c r="A662" s="9" t="s">
        <v>106</v>
      </c>
      <c r="B662" s="127" t="s">
        <v>93</v>
      </c>
      <c r="C662" s="119">
        <f>'MAL2T-2013A.XLS'!$K$517</f>
        <v>921.54</v>
      </c>
      <c r="D662" s="119">
        <f>'MAL2T-2013A.XLS'!$K$517</f>
        <v>921.54</v>
      </c>
    </row>
    <row r="663" spans="1:4">
      <c r="A663" s="9" t="s">
        <v>106</v>
      </c>
      <c r="B663" s="126" t="s">
        <v>1177</v>
      </c>
      <c r="C663" s="88">
        <f>'MAL2T-2013A.XLS'!$K$518</f>
        <v>0</v>
      </c>
      <c r="D663" s="88">
        <f>'MAL2T-2013A.XLS'!$K$518</f>
        <v>0</v>
      </c>
    </row>
    <row r="664" spans="1:4">
      <c r="A664" s="9" t="s">
        <v>106</v>
      </c>
    </row>
    <row r="665" spans="1:4" ht="26.4">
      <c r="A665" s="9" t="s">
        <v>106</v>
      </c>
      <c r="B665" s="152" t="s">
        <v>1344</v>
      </c>
      <c r="C665" s="88"/>
      <c r="D665" s="88"/>
    </row>
    <row r="666" spans="1:4">
      <c r="A666" s="9" t="s">
        <v>106</v>
      </c>
      <c r="B666" s="108" t="s">
        <v>647</v>
      </c>
      <c r="C666" s="88">
        <f>'MAL2T-2013A.XLS'!$F$524</f>
        <v>534</v>
      </c>
      <c r="D666" s="88">
        <f>'MAL2T-2013A.XLS'!$F$524</f>
        <v>534</v>
      </c>
    </row>
    <row r="667" spans="1:4">
      <c r="A667" s="9" t="s">
        <v>106</v>
      </c>
      <c r="B667" s="108" t="s">
        <v>648</v>
      </c>
      <c r="C667" s="88">
        <f>'MAL2T-2013A.XLS'!$G$524</f>
        <v>534</v>
      </c>
      <c r="D667" s="88">
        <f>'MAL2T-2013A.XLS'!$G$524</f>
        <v>534</v>
      </c>
    </row>
    <row r="668" spans="1:4">
      <c r="A668" s="9" t="s">
        <v>106</v>
      </c>
      <c r="B668" s="137"/>
      <c r="C668" s="88"/>
      <c r="D668" s="88"/>
    </row>
    <row r="669" spans="1:4" ht="45.75" customHeight="1">
      <c r="A669" s="9" t="s">
        <v>106</v>
      </c>
      <c r="B669" s="114" t="s">
        <v>665</v>
      </c>
      <c r="C669" s="88"/>
      <c r="D669" s="88"/>
    </row>
    <row r="670" spans="1:4" ht="26.4">
      <c r="A670" s="9" t="s">
        <v>106</v>
      </c>
      <c r="B670" s="129" t="s">
        <v>409</v>
      </c>
      <c r="C670" s="88" t="s">
        <v>444</v>
      </c>
      <c r="D670" s="88" t="s">
        <v>444</v>
      </c>
    </row>
    <row r="671" spans="1:4">
      <c r="A671" s="9" t="s">
        <v>106</v>
      </c>
      <c r="B671" s="126" t="s">
        <v>1146</v>
      </c>
      <c r="C671" s="88">
        <f>'MAL2T-2013A.XLS'!$D$542</f>
        <v>6</v>
      </c>
      <c r="D671" s="88">
        <f>'MAL2T-2013A.XLS'!$D$542</f>
        <v>6</v>
      </c>
    </row>
    <row r="672" spans="1:4">
      <c r="A672" s="9" t="s">
        <v>106</v>
      </c>
      <c r="B672" s="126" t="s">
        <v>1147</v>
      </c>
      <c r="C672" s="88">
        <f>'MAL2T-2013A.XLS'!$E$542</f>
        <v>4</v>
      </c>
      <c r="D672" s="88">
        <f>'MAL2T-2013A.XLS'!$E$542</f>
        <v>4</v>
      </c>
    </row>
    <row r="673" spans="1:4">
      <c r="A673" s="9" t="s">
        <v>106</v>
      </c>
      <c r="B673" s="126" t="s">
        <v>420</v>
      </c>
      <c r="C673" s="88">
        <f>'MAL2T-2013A.XLS'!$F$542</f>
        <v>3.6666666666666665</v>
      </c>
      <c r="D673" s="88">
        <f>'MAL2T-2013A.XLS'!$F$542</f>
        <v>3.6666666666666665</v>
      </c>
    </row>
    <row r="674" spans="1:4">
      <c r="A674" s="9" t="s">
        <v>106</v>
      </c>
      <c r="B674" s="126" t="s">
        <v>421</v>
      </c>
      <c r="C674" s="88">
        <f>'MAL2T-2013A.XLS'!$G$542</f>
        <v>1.1666666666666667</v>
      </c>
      <c r="D674" s="88">
        <f>'MAL2T-2013A.XLS'!$G$542</f>
        <v>1.1666666666666667</v>
      </c>
    </row>
    <row r="675" spans="1:4">
      <c r="A675" s="9" t="s">
        <v>106</v>
      </c>
      <c r="B675" s="123" t="s">
        <v>1235</v>
      </c>
      <c r="C675" s="88">
        <f>'MAL2T-2013A.XLS'!$H$542</f>
        <v>634</v>
      </c>
      <c r="D675" s="88">
        <f>'MAL2T-2013A.XLS'!$H$542</f>
        <v>634</v>
      </c>
    </row>
    <row r="676" spans="1:4">
      <c r="A676" s="9" t="s">
        <v>106</v>
      </c>
      <c r="B676" s="129" t="s">
        <v>1234</v>
      </c>
      <c r="C676" s="88" t="s">
        <v>444</v>
      </c>
      <c r="D676" s="88" t="s">
        <v>444</v>
      </c>
    </row>
    <row r="677" spans="1:4">
      <c r="A677" s="9" t="s">
        <v>106</v>
      </c>
      <c r="B677" s="126" t="s">
        <v>1146</v>
      </c>
      <c r="C677" s="88">
        <f>'MAL2T-2013A.XLS'!$D$549</f>
        <v>5</v>
      </c>
      <c r="D677" s="88">
        <f>'MAL2T-2013A.XLS'!$D$549</f>
        <v>5</v>
      </c>
    </row>
    <row r="678" spans="1:4">
      <c r="A678" s="9" t="s">
        <v>106</v>
      </c>
      <c r="B678" s="126" t="s">
        <v>1147</v>
      </c>
      <c r="C678" s="88">
        <f>'MAL2T-2013A.XLS'!$E$549</f>
        <v>4</v>
      </c>
      <c r="D678" s="88">
        <f>'MAL2T-2013A.XLS'!$E$549</f>
        <v>4</v>
      </c>
    </row>
    <row r="679" spans="1:4">
      <c r="A679" s="9" t="s">
        <v>106</v>
      </c>
      <c r="B679" s="126" t="s">
        <v>420</v>
      </c>
      <c r="C679" s="88">
        <f>'MAL2T-2013A.XLS'!$F$549</f>
        <v>3.8</v>
      </c>
      <c r="D679" s="88">
        <f>'MAL2T-2013A.XLS'!$F$549</f>
        <v>3.8</v>
      </c>
    </row>
    <row r="680" spans="1:4">
      <c r="A680" s="9" t="s">
        <v>106</v>
      </c>
      <c r="B680" s="126" t="s">
        <v>421</v>
      </c>
      <c r="C680" s="88">
        <f>'MAL2T-2013A.XLS'!$G$549</f>
        <v>20</v>
      </c>
      <c r="D680" s="88">
        <f>'MAL2T-2013A.XLS'!$G$549</f>
        <v>20</v>
      </c>
    </row>
    <row r="681" spans="1:4">
      <c r="A681" s="9" t="s">
        <v>106</v>
      </c>
      <c r="B681" s="123" t="s">
        <v>1235</v>
      </c>
      <c r="C681" s="88">
        <f>'MAL2T-2013A.XLS'!$H$549</f>
        <v>804</v>
      </c>
      <c r="D681" s="88">
        <f>'MAL2T-2013A.XLS'!$H$549</f>
        <v>804</v>
      </c>
    </row>
    <row r="682" spans="1:4">
      <c r="A682" s="9" t="s">
        <v>106</v>
      </c>
      <c r="B682" s="129" t="s">
        <v>117</v>
      </c>
      <c r="C682" s="88" t="s">
        <v>444</v>
      </c>
      <c r="D682" s="88" t="s">
        <v>444</v>
      </c>
    </row>
    <row r="683" spans="1:4">
      <c r="A683" s="9" t="s">
        <v>106</v>
      </c>
      <c r="B683" s="126" t="s">
        <v>1146</v>
      </c>
      <c r="C683" s="88">
        <f>'MAL2T-2013A.XLS'!$D$556</f>
        <v>2</v>
      </c>
      <c r="D683" s="88">
        <f>'MAL2T-2013A.XLS'!$D$556</f>
        <v>2</v>
      </c>
    </row>
    <row r="684" spans="1:4">
      <c r="A684" s="9" t="s">
        <v>106</v>
      </c>
      <c r="B684" s="126" t="s">
        <v>1147</v>
      </c>
      <c r="C684" s="88">
        <f>'MAL2T-2013A.XLS'!$E$556</f>
        <v>0</v>
      </c>
      <c r="D684" s="88">
        <f>'MAL2T-2013A.XLS'!$E$556</f>
        <v>0</v>
      </c>
    </row>
    <row r="685" spans="1:4">
      <c r="A685" s="9" t="s">
        <v>106</v>
      </c>
      <c r="B685" s="126" t="s">
        <v>420</v>
      </c>
      <c r="C685" s="88">
        <f>'MAL2T-2013A.XLS'!$F$556</f>
        <v>3.5</v>
      </c>
      <c r="D685" s="88">
        <f>'MAL2T-2013A.XLS'!$F$556</f>
        <v>3.5</v>
      </c>
    </row>
    <row r="686" spans="1:4">
      <c r="A686" s="9" t="s">
        <v>106</v>
      </c>
      <c r="B686" s="126" t="s">
        <v>421</v>
      </c>
      <c r="C686" s="88">
        <f>'MAL2T-2013A.XLS'!$G$556</f>
        <v>12</v>
      </c>
      <c r="D686" s="88">
        <f>'MAL2T-2013A.XLS'!$G$556</f>
        <v>12</v>
      </c>
    </row>
    <row r="687" spans="1:4">
      <c r="A687" s="9" t="s">
        <v>106</v>
      </c>
      <c r="B687" s="123" t="s">
        <v>1235</v>
      </c>
      <c r="C687" s="88">
        <f>'MAL2T-2013A.XLS'!$H$556</f>
        <v>193</v>
      </c>
      <c r="D687" s="88">
        <f>'MAL2T-2013A.XLS'!$H$556</f>
        <v>193</v>
      </c>
    </row>
    <row r="688" spans="1:4" ht="26.4">
      <c r="A688" s="9" t="s">
        <v>106</v>
      </c>
      <c r="B688" s="129" t="s">
        <v>410</v>
      </c>
      <c r="C688" s="88" t="s">
        <v>444</v>
      </c>
      <c r="D688" s="88" t="s">
        <v>444</v>
      </c>
    </row>
    <row r="689" spans="1:4">
      <c r="A689" s="9" t="s">
        <v>106</v>
      </c>
      <c r="B689" s="126" t="s">
        <v>1146</v>
      </c>
      <c r="C689" s="88">
        <f>'MAL2T-2013A.XLS'!$D$565</f>
        <v>5</v>
      </c>
      <c r="D689" s="88">
        <f>'MAL2T-2013A.XLS'!$D$565</f>
        <v>5</v>
      </c>
    </row>
    <row r="690" spans="1:4">
      <c r="A690" s="9" t="s">
        <v>106</v>
      </c>
      <c r="B690" s="126" t="s">
        <v>1147</v>
      </c>
      <c r="C690" s="88">
        <f>'MAL2T-2013A.XLS'!$E$565</f>
        <v>0</v>
      </c>
      <c r="D690" s="88">
        <f>'MAL2T-2013A.XLS'!$E$565</f>
        <v>0</v>
      </c>
    </row>
    <row r="691" spans="1:4">
      <c r="A691" s="9" t="s">
        <v>106</v>
      </c>
      <c r="B691" s="126" t="s">
        <v>420</v>
      </c>
      <c r="C691" s="88">
        <f>'MAL2T-2013A.XLS'!$F$565</f>
        <v>2.2000000000000002</v>
      </c>
      <c r="D691" s="88">
        <f>'MAL2T-2013A.XLS'!$F$565</f>
        <v>2.2000000000000002</v>
      </c>
    </row>
    <row r="692" spans="1:4">
      <c r="A692" s="9" t="s">
        <v>106</v>
      </c>
      <c r="B692" s="126" t="s">
        <v>421</v>
      </c>
      <c r="C692" s="88">
        <f>'MAL2T-2013A.XLS'!$G$565</f>
        <v>14</v>
      </c>
      <c r="D692" s="88">
        <f>'MAL2T-2013A.XLS'!$G$565</f>
        <v>14</v>
      </c>
    </row>
    <row r="693" spans="1:4">
      <c r="A693" s="9" t="s">
        <v>106</v>
      </c>
      <c r="B693" s="123" t="s">
        <v>1235</v>
      </c>
      <c r="C693" s="88">
        <f>'MAL2T-2013A.XLS'!$H$565</f>
        <v>225</v>
      </c>
      <c r="D693" s="88">
        <f>'MAL2T-2013A.XLS'!$H$565</f>
        <v>225</v>
      </c>
    </row>
    <row r="694" spans="1:4" ht="26.4">
      <c r="A694" s="9" t="s">
        <v>106</v>
      </c>
      <c r="B694" s="129" t="s">
        <v>596</v>
      </c>
      <c r="C694" s="88" t="s">
        <v>444</v>
      </c>
      <c r="D694" s="88" t="s">
        <v>444</v>
      </c>
    </row>
    <row r="695" spans="1:4">
      <c r="A695" s="9" t="s">
        <v>106</v>
      </c>
      <c r="B695" s="126" t="s">
        <v>1146</v>
      </c>
      <c r="C695" s="88">
        <f>'MAL2T-2013A.XLS'!$D$572</f>
        <v>2</v>
      </c>
      <c r="D695" s="88">
        <f>'MAL2T-2013A.XLS'!$D$572</f>
        <v>2</v>
      </c>
    </row>
    <row r="696" spans="1:4">
      <c r="A696" s="9" t="s">
        <v>106</v>
      </c>
      <c r="B696" s="126" t="s">
        <v>1147</v>
      </c>
      <c r="C696" s="88">
        <f>'MAL2T-2013A.XLS'!$E$572</f>
        <v>1</v>
      </c>
      <c r="D696" s="88">
        <f>'MAL2T-2013A.XLS'!$E$572</f>
        <v>1</v>
      </c>
    </row>
    <row r="697" spans="1:4">
      <c r="A697" s="9" t="s">
        <v>106</v>
      </c>
      <c r="B697" s="126" t="s">
        <v>420</v>
      </c>
      <c r="C697" s="88">
        <f>'MAL2T-2013A.XLS'!$F$572</f>
        <v>2</v>
      </c>
      <c r="D697" s="88">
        <f>'MAL2T-2013A.XLS'!$F$572</f>
        <v>2</v>
      </c>
    </row>
    <row r="698" spans="1:4">
      <c r="A698" s="9" t="s">
        <v>106</v>
      </c>
      <c r="B698" s="126" t="s">
        <v>421</v>
      </c>
      <c r="C698" s="88">
        <f>'MAL2T-2013A.XLS'!$G$572</f>
        <v>1</v>
      </c>
      <c r="D698" s="88">
        <f>'MAL2T-2013A.XLS'!$G$572</f>
        <v>1</v>
      </c>
    </row>
    <row r="699" spans="1:4">
      <c r="A699" s="9" t="s">
        <v>106</v>
      </c>
      <c r="B699" s="123" t="s">
        <v>1235</v>
      </c>
      <c r="C699" s="88">
        <f>'MAL2T-2013A.XLS'!$H$572</f>
        <v>460</v>
      </c>
      <c r="D699" s="88">
        <f>'MAL2T-2013A.XLS'!$H$572</f>
        <v>460</v>
      </c>
    </row>
    <row r="700" spans="1:4">
      <c r="B700" s="131"/>
      <c r="C700" s="88"/>
      <c r="D700" s="88"/>
    </row>
    <row r="701" spans="1:4" ht="15.6">
      <c r="A701" s="9" t="s">
        <v>106</v>
      </c>
      <c r="B701" s="153" t="s">
        <v>655</v>
      </c>
      <c r="C701" s="88"/>
      <c r="D701" s="88"/>
    </row>
    <row r="702" spans="1:4" ht="15.6">
      <c r="B702" s="153"/>
      <c r="C702" s="88"/>
      <c r="D702" s="88"/>
    </row>
    <row r="703" spans="1:4">
      <c r="B703" s="40" t="s">
        <v>12</v>
      </c>
      <c r="C703" s="102"/>
      <c r="D703" s="88"/>
    </row>
    <row r="704" spans="1:4">
      <c r="B704" s="40" t="s">
        <v>270</v>
      </c>
      <c r="C704" s="40"/>
      <c r="D704" s="88"/>
    </row>
    <row r="705" spans="2:12">
      <c r="B705" s="782" t="s">
        <v>271</v>
      </c>
      <c r="C705" s="102"/>
      <c r="D705" s="88"/>
    </row>
    <row r="706" spans="2:12" ht="28.5" customHeight="1">
      <c r="B706" s="159" t="s">
        <v>244</v>
      </c>
      <c r="C706" s="88"/>
      <c r="D706" s="88"/>
    </row>
    <row r="707" spans="2:12" ht="13.8" thickBot="1">
      <c r="B707" s="159"/>
      <c r="C707" s="88"/>
      <c r="D707" s="88"/>
    </row>
    <row r="708" spans="2:12">
      <c r="B708" s="891" t="str">
        <f>'MAL2T-2013A.XLS'!E584</f>
        <v>0 - 5 år</v>
      </c>
      <c r="C708" s="88"/>
      <c r="D708" s="88"/>
    </row>
    <row r="709" spans="2:12" ht="13.8" thickBot="1">
      <c r="B709" s="892" t="s">
        <v>251</v>
      </c>
      <c r="C709" s="88">
        <f ca="1">'MAL2T-2013A.XLS'!E585+ADDRESS(C709:C827,C:C,C709:C827)+ADDRESS(,,C709)</f>
        <v>0</v>
      </c>
      <c r="D709" s="88">
        <f ca="1">'MAL2T-2013A.XLS'!F585+ADDRESS(D709:D827,D:D,D709:D827)+ADDRESS(,,D709)</f>
        <v>0</v>
      </c>
      <c r="L709" s="9" t="s">
        <v>1184</v>
      </c>
    </row>
    <row r="710" spans="2:12">
      <c r="B710" s="464" t="s">
        <v>252</v>
      </c>
      <c r="C710" s="88">
        <f>'MAL2T-2013A.XLS'!E586</f>
        <v>40</v>
      </c>
      <c r="D710" s="88">
        <f>'MAL2T-2013A.XLS'!F586</f>
        <v>71</v>
      </c>
    </row>
    <row r="711" spans="2:12" ht="13.8" thickBot="1">
      <c r="B711" s="893" t="s">
        <v>253</v>
      </c>
      <c r="C711" s="88">
        <f>'MAL2T-2013A.XLS'!E587</f>
        <v>26</v>
      </c>
      <c r="D711" s="88">
        <f>'MAL2T-2013A.XLS'!F587</f>
        <v>43</v>
      </c>
    </row>
    <row r="712" spans="2:12">
      <c r="B712" s="464" t="s">
        <v>254</v>
      </c>
      <c r="C712" s="88">
        <f>'MAL2T-2013A.XLS'!E588</f>
        <v>3</v>
      </c>
      <c r="D712" s="88">
        <f>'MAL2T-2013A.XLS'!F588</f>
        <v>2</v>
      </c>
    </row>
    <row r="713" spans="2:12">
      <c r="B713" s="894" t="s">
        <v>253</v>
      </c>
      <c r="C713" s="88">
        <f>'MAL2T-2013A.XLS'!E589</f>
        <v>0</v>
      </c>
      <c r="D713" s="88">
        <f>'MAL2T-2013A.XLS'!F589</f>
        <v>2</v>
      </c>
    </row>
    <row r="714" spans="2:12" ht="13.8" thickBot="1">
      <c r="B714" s="893" t="s">
        <v>255</v>
      </c>
      <c r="C714" s="88" t="str">
        <f>'MAL2T-2013A.XLS'!E590</f>
        <v>xxxx</v>
      </c>
      <c r="D714" s="88" t="str">
        <f>'MAL2T-2013A.XLS'!F590</f>
        <v>xxxx</v>
      </c>
    </row>
    <row r="715" spans="2:12">
      <c r="B715" s="464" t="s">
        <v>256</v>
      </c>
      <c r="C715" s="88">
        <f>'MAL2T-2013A.XLS'!E591</f>
        <v>12</v>
      </c>
      <c r="D715" s="88">
        <f>'MAL2T-2013A.XLS'!F591</f>
        <v>22</v>
      </c>
    </row>
    <row r="716" spans="2:12">
      <c r="B716" s="894" t="s">
        <v>253</v>
      </c>
      <c r="C716" s="88">
        <f>'MAL2T-2013A.XLS'!E592</f>
        <v>4</v>
      </c>
      <c r="D716" s="88">
        <f>'MAL2T-2013A.XLS'!F592</f>
        <v>10</v>
      </c>
    </row>
    <row r="717" spans="2:12" ht="13.8" thickBot="1">
      <c r="B717" s="893" t="s">
        <v>257</v>
      </c>
      <c r="C717" s="88" t="str">
        <f>'MAL2T-2013A.XLS'!E593</f>
        <v>xxxx</v>
      </c>
      <c r="D717" s="88" t="str">
        <f>'MAL2T-2013A.XLS'!F593</f>
        <v>xxxx</v>
      </c>
    </row>
    <row r="718" spans="2:12">
      <c r="B718" s="464" t="s">
        <v>258</v>
      </c>
      <c r="C718" s="88">
        <f>'MAL2T-2013A.XLS'!E594</f>
        <v>0</v>
      </c>
      <c r="D718" s="88">
        <f>'MAL2T-2013A.XLS'!F594</f>
        <v>0</v>
      </c>
    </row>
    <row r="719" spans="2:12">
      <c r="B719" s="894" t="s">
        <v>253</v>
      </c>
      <c r="C719" s="88">
        <f>'MAL2T-2013A.XLS'!E595</f>
        <v>0</v>
      </c>
      <c r="D719" s="88">
        <f>'MAL2T-2013A.XLS'!F595</f>
        <v>0</v>
      </c>
    </row>
    <row r="720" spans="2:12" ht="13.8" thickBot="1">
      <c r="B720" s="893" t="s">
        <v>259</v>
      </c>
      <c r="C720" s="88" t="str">
        <f>'MAL2T-2013A.XLS'!E596</f>
        <v>xxxx</v>
      </c>
      <c r="D720" s="88" t="str">
        <f>'MAL2T-2013A.XLS'!F596</f>
        <v>xxxx</v>
      </c>
    </row>
    <row r="721" spans="2:4">
      <c r="B721" s="464" t="s">
        <v>260</v>
      </c>
      <c r="C721" s="88">
        <f>'MAL2T-2013A.XLS'!E597</f>
        <v>1</v>
      </c>
      <c r="D721" s="88">
        <f>'MAL2T-2013A.XLS'!F597</f>
        <v>0</v>
      </c>
    </row>
    <row r="722" spans="2:4">
      <c r="B722" s="894" t="s">
        <v>253</v>
      </c>
      <c r="C722" s="88">
        <f>'MAL2T-2013A.XLS'!E598</f>
        <v>1</v>
      </c>
      <c r="D722" s="88">
        <f>'MAL2T-2013A.XLS'!F598</f>
        <v>0</v>
      </c>
    </row>
    <row r="723" spans="2:4" ht="13.8" thickBot="1">
      <c r="B723" s="893" t="s">
        <v>261</v>
      </c>
      <c r="C723" s="88" t="str">
        <f>'MAL2T-2013A.XLS'!E599</f>
        <v>xxxx</v>
      </c>
      <c r="D723" s="88" t="str">
        <f>'MAL2T-2013A.XLS'!F599</f>
        <v>xxxx</v>
      </c>
    </row>
    <row r="724" spans="2:4">
      <c r="B724" s="464" t="s">
        <v>262</v>
      </c>
      <c r="C724" s="88">
        <f>'MAL2T-2013A.XLS'!E600</f>
        <v>4</v>
      </c>
      <c r="D724" s="88">
        <f>'MAL2T-2013A.XLS'!F600</f>
        <v>3</v>
      </c>
    </row>
    <row r="725" spans="2:4">
      <c r="B725" s="894" t="s">
        <v>253</v>
      </c>
      <c r="C725" s="88">
        <f>'MAL2T-2013A.XLS'!E601</f>
        <v>1</v>
      </c>
      <c r="D725" s="88">
        <f>'MAL2T-2013A.XLS'!F601</f>
        <v>2</v>
      </c>
    </row>
    <row r="726" spans="2:4" ht="13.8" thickBot="1">
      <c r="B726" s="893" t="s">
        <v>263</v>
      </c>
      <c r="C726" s="88" t="str">
        <f>'MAL2T-2013A.XLS'!E602</f>
        <v>xxxx</v>
      </c>
      <c r="D726" s="88" t="str">
        <f>'MAL2T-2013A.XLS'!F602</f>
        <v>xxxx</v>
      </c>
    </row>
    <row r="727" spans="2:4">
      <c r="B727" s="895" t="s">
        <v>264</v>
      </c>
      <c r="C727" s="88">
        <f>'MAL2T-2013A.XLS'!E603</f>
        <v>0</v>
      </c>
      <c r="D727" s="88">
        <f>'MAL2T-2013A.XLS'!F603</f>
        <v>0</v>
      </c>
    </row>
    <row r="728" spans="2:4">
      <c r="B728" s="894" t="s">
        <v>253</v>
      </c>
      <c r="C728" s="88">
        <f>'MAL2T-2013A.XLS'!E604</f>
        <v>0</v>
      </c>
      <c r="D728" s="88">
        <f>'MAL2T-2013A.XLS'!F604</f>
        <v>0</v>
      </c>
    </row>
    <row r="729" spans="2:4" ht="13.8" thickBot="1">
      <c r="B729" s="893" t="s">
        <v>265</v>
      </c>
      <c r="C729" s="88" t="str">
        <f>'MAL2T-2013A.XLS'!E605</f>
        <v>xxxx</v>
      </c>
      <c r="D729" s="88" t="str">
        <f>'MAL2T-2013A.XLS'!F605</f>
        <v>xxxx</v>
      </c>
    </row>
    <row r="730" spans="2:4" ht="13.8" thickBot="1">
      <c r="B730" s="896" t="s">
        <v>266</v>
      </c>
      <c r="C730" s="88">
        <f>'MAL2T-2013A.XLS'!E606</f>
        <v>57</v>
      </c>
      <c r="D730" s="88">
        <f>'MAL2T-2013A.XLS'!F606</f>
        <v>96</v>
      </c>
    </row>
    <row r="731" spans="2:4" ht="13.8" thickBot="1">
      <c r="B731" s="389" t="s">
        <v>267</v>
      </c>
      <c r="C731" s="88">
        <f>'MAL2T-2013A.XLS'!E607</f>
        <v>0</v>
      </c>
      <c r="D731" s="88">
        <f>'MAL2T-2013A.XLS'!F607</f>
        <v>0</v>
      </c>
    </row>
    <row r="732" spans="2:4">
      <c r="B732" s="897" t="str">
        <f>'MAL2T-2013A.XLS'!F584</f>
        <v>6 - 12 år</v>
      </c>
      <c r="C732" s="88"/>
      <c r="D732" s="88"/>
    </row>
    <row r="733" spans="2:4" ht="13.8" thickBot="1">
      <c r="B733" s="892" t="s">
        <v>251</v>
      </c>
      <c r="C733" s="88">
        <f>'MAL2T-2013A.XLS'!F585</f>
        <v>96</v>
      </c>
      <c r="D733" s="88">
        <f>'MAL2T-2013A.XLS'!G585</f>
        <v>108</v>
      </c>
    </row>
    <row r="734" spans="2:4">
      <c r="B734" s="464" t="s">
        <v>252</v>
      </c>
      <c r="C734" s="88">
        <f>'MAL2T-2013A.XLS'!F586</f>
        <v>71</v>
      </c>
      <c r="D734" s="88">
        <f>'MAL2T-2013A.XLS'!G586</f>
        <v>58</v>
      </c>
    </row>
    <row r="735" spans="2:4" ht="13.8" thickBot="1">
      <c r="B735" s="893" t="s">
        <v>253</v>
      </c>
      <c r="C735" s="88">
        <f>'MAL2T-2013A.XLS'!F587</f>
        <v>43</v>
      </c>
      <c r="D735" s="88">
        <f>'MAL2T-2013A.XLS'!G587</f>
        <v>25</v>
      </c>
    </row>
    <row r="736" spans="2:4">
      <c r="B736" s="464" t="s">
        <v>254</v>
      </c>
      <c r="C736" s="88">
        <f>'MAL2T-2013A.XLS'!F588</f>
        <v>2</v>
      </c>
      <c r="D736" s="88">
        <f>'MAL2T-2013A.XLS'!G588</f>
        <v>0</v>
      </c>
    </row>
    <row r="737" spans="2:4">
      <c r="B737" s="894" t="s">
        <v>253</v>
      </c>
      <c r="C737" s="88">
        <f>'MAL2T-2013A.XLS'!F589</f>
        <v>2</v>
      </c>
      <c r="D737" s="88">
        <f>'MAL2T-2013A.XLS'!G589</f>
        <v>0</v>
      </c>
    </row>
    <row r="738" spans="2:4" ht="13.8" thickBot="1">
      <c r="B738" s="893" t="s">
        <v>255</v>
      </c>
      <c r="C738" s="88" t="str">
        <f>'MAL2T-2013A.XLS'!F590</f>
        <v>xxxx</v>
      </c>
      <c r="D738" s="88" t="str">
        <f>'MAL2T-2013A.XLS'!G590</f>
        <v>xxxx</v>
      </c>
    </row>
    <row r="739" spans="2:4">
      <c r="B739" s="464" t="s">
        <v>256</v>
      </c>
      <c r="C739" s="88">
        <f>'MAL2T-2013A.XLS'!F591</f>
        <v>22</v>
      </c>
      <c r="D739" s="88">
        <f>'MAL2T-2013A.XLS'!G591</f>
        <v>25</v>
      </c>
    </row>
    <row r="740" spans="2:4">
      <c r="B740" s="894" t="s">
        <v>253</v>
      </c>
      <c r="C740" s="88">
        <f>'MAL2T-2013A.XLS'!F592</f>
        <v>10</v>
      </c>
      <c r="D740" s="88">
        <f>'MAL2T-2013A.XLS'!G592</f>
        <v>6</v>
      </c>
    </row>
    <row r="741" spans="2:4" ht="13.8" thickBot="1">
      <c r="B741" s="893" t="s">
        <v>257</v>
      </c>
      <c r="C741" s="88" t="str">
        <f>'MAL2T-2013A.XLS'!F593</f>
        <v>xxxx</v>
      </c>
      <c r="D741" s="88" t="str">
        <f>'MAL2T-2013A.XLS'!G593</f>
        <v>xxxx</v>
      </c>
    </row>
    <row r="742" spans="2:4">
      <c r="B742" s="464" t="s">
        <v>258</v>
      </c>
      <c r="C742" s="88">
        <f>'MAL2T-2013A.XLS'!F594</f>
        <v>0</v>
      </c>
      <c r="D742" s="88">
        <f>'MAL2T-2013A.XLS'!G594</f>
        <v>7</v>
      </c>
    </row>
    <row r="743" spans="2:4">
      <c r="B743" s="894" t="s">
        <v>253</v>
      </c>
      <c r="C743" s="88">
        <f>'MAL2T-2013A.XLS'!F595</f>
        <v>0</v>
      </c>
      <c r="D743" s="88">
        <f>'MAL2T-2013A.XLS'!G595</f>
        <v>4</v>
      </c>
    </row>
    <row r="744" spans="2:4" ht="13.8" thickBot="1">
      <c r="B744" s="893" t="s">
        <v>259</v>
      </c>
      <c r="C744" s="88" t="str">
        <f>'MAL2T-2013A.XLS'!F596</f>
        <v>xxxx</v>
      </c>
      <c r="D744" s="88" t="str">
        <f>'MAL2T-2013A.XLS'!G596</f>
        <v>xxxx</v>
      </c>
    </row>
    <row r="745" spans="2:4">
      <c r="B745" s="464" t="s">
        <v>260</v>
      </c>
      <c r="C745" s="88">
        <f>'MAL2T-2013A.XLS'!F597</f>
        <v>0</v>
      </c>
      <c r="D745" s="88">
        <f>'MAL2T-2013A.XLS'!G597</f>
        <v>1</v>
      </c>
    </row>
    <row r="746" spans="2:4">
      <c r="B746" s="894" t="s">
        <v>253</v>
      </c>
      <c r="C746" s="88">
        <f>'MAL2T-2013A.XLS'!F598</f>
        <v>0</v>
      </c>
      <c r="D746" s="88">
        <f>'MAL2T-2013A.XLS'!G598</f>
        <v>1</v>
      </c>
    </row>
    <row r="747" spans="2:4" ht="13.8" thickBot="1">
      <c r="B747" s="893" t="s">
        <v>261</v>
      </c>
      <c r="C747" s="88" t="str">
        <f>'MAL2T-2013A.XLS'!F599</f>
        <v>xxxx</v>
      </c>
      <c r="D747" s="88" t="str">
        <f>'MAL2T-2013A.XLS'!G599</f>
        <v>xxxx</v>
      </c>
    </row>
    <row r="748" spans="2:4">
      <c r="B748" s="464" t="s">
        <v>262</v>
      </c>
      <c r="C748" s="88">
        <f>'MAL2T-2013A.XLS'!F600</f>
        <v>3</v>
      </c>
      <c r="D748" s="88">
        <f>'MAL2T-2013A.XLS'!G600</f>
        <v>17</v>
      </c>
    </row>
    <row r="749" spans="2:4">
      <c r="B749" s="894" t="s">
        <v>253</v>
      </c>
      <c r="C749" s="88">
        <f>'MAL2T-2013A.XLS'!F601</f>
        <v>2</v>
      </c>
      <c r="D749" s="88">
        <f>'MAL2T-2013A.XLS'!G601</f>
        <v>10</v>
      </c>
    </row>
    <row r="750" spans="2:4" ht="13.8" thickBot="1">
      <c r="B750" s="893" t="s">
        <v>263</v>
      </c>
      <c r="C750" s="88" t="str">
        <f>'MAL2T-2013A.XLS'!F602</f>
        <v>xxxx</v>
      </c>
      <c r="D750" s="88" t="str">
        <f>'MAL2T-2013A.XLS'!G602</f>
        <v>xxxx</v>
      </c>
    </row>
    <row r="751" spans="2:4">
      <c r="B751" s="895" t="s">
        <v>264</v>
      </c>
      <c r="C751" s="88">
        <f>'MAL2T-2013A.XLS'!F603</f>
        <v>0</v>
      </c>
      <c r="D751" s="88">
        <f>'MAL2T-2013A.XLS'!G603</f>
        <v>0</v>
      </c>
    </row>
    <row r="752" spans="2:4">
      <c r="B752" s="894" t="s">
        <v>253</v>
      </c>
      <c r="C752" s="88">
        <f>'MAL2T-2013A.XLS'!F604</f>
        <v>0</v>
      </c>
      <c r="D752" s="88">
        <f>'MAL2T-2013A.XLS'!G604</f>
        <v>0</v>
      </c>
    </row>
    <row r="753" spans="2:4" ht="13.8" thickBot="1">
      <c r="B753" s="893" t="s">
        <v>265</v>
      </c>
      <c r="C753" s="88" t="str">
        <f>'MAL2T-2013A.XLS'!F605</f>
        <v>xxxx</v>
      </c>
      <c r="D753" s="88" t="str">
        <f>'MAL2T-2013A.XLS'!G605</f>
        <v>xxxx</v>
      </c>
    </row>
    <row r="754" spans="2:4" ht="13.8" thickBot="1">
      <c r="B754" s="896" t="s">
        <v>266</v>
      </c>
      <c r="C754" s="88">
        <f>'MAL2T-2013A.XLS'!F606</f>
        <v>96</v>
      </c>
      <c r="D754" s="88">
        <f>'MAL2T-2013A.XLS'!G606</f>
        <v>108</v>
      </c>
    </row>
    <row r="755" spans="2:4" ht="13.8" thickBot="1">
      <c r="B755" s="389" t="s">
        <v>267</v>
      </c>
      <c r="C755" s="88">
        <f>'MAL2T-2013A.XLS'!F607</f>
        <v>0</v>
      </c>
      <c r="D755" s="88">
        <f>'MAL2T-2013A.XLS'!G607</f>
        <v>0</v>
      </c>
    </row>
    <row r="756" spans="2:4">
      <c r="B756" s="897" t="str">
        <f>'MAL2T-2013A.XLS'!G584</f>
        <v>13 - 17 år</v>
      </c>
      <c r="C756" s="88"/>
      <c r="D756" s="88"/>
    </row>
    <row r="757" spans="2:4" ht="13.8" thickBot="1">
      <c r="B757" s="892" t="s">
        <v>251</v>
      </c>
      <c r="C757" s="88">
        <f>'MAL2T-2013A.XLS'!G585</f>
        <v>108</v>
      </c>
      <c r="D757" s="88">
        <f>'MAL2T-2013A.XLS'!H585</f>
        <v>26</v>
      </c>
    </row>
    <row r="758" spans="2:4">
      <c r="B758" s="464" t="s">
        <v>252</v>
      </c>
      <c r="C758" s="88">
        <f>'MAL2T-2013A.XLS'!G586</f>
        <v>58</v>
      </c>
      <c r="D758" s="88">
        <f>'MAL2T-2013A.XLS'!H586</f>
        <v>8</v>
      </c>
    </row>
    <row r="759" spans="2:4" ht="13.8" thickBot="1">
      <c r="B759" s="893" t="s">
        <v>253</v>
      </c>
      <c r="C759" s="88">
        <f>'MAL2T-2013A.XLS'!G587</f>
        <v>25</v>
      </c>
      <c r="D759" s="88">
        <f>'MAL2T-2013A.XLS'!H587</f>
        <v>3</v>
      </c>
    </row>
    <row r="760" spans="2:4">
      <c r="B760" s="464" t="s">
        <v>254</v>
      </c>
      <c r="C760" s="88">
        <f>'MAL2T-2013A.XLS'!G588</f>
        <v>0</v>
      </c>
      <c r="D760" s="88">
        <f>'MAL2T-2013A.XLS'!H588</f>
        <v>0</v>
      </c>
    </row>
    <row r="761" spans="2:4">
      <c r="B761" s="894" t="s">
        <v>253</v>
      </c>
      <c r="C761" s="88">
        <f>'MAL2T-2013A.XLS'!G589</f>
        <v>0</v>
      </c>
      <c r="D761" s="88">
        <f>'MAL2T-2013A.XLS'!H589</f>
        <v>0</v>
      </c>
    </row>
    <row r="762" spans="2:4" ht="13.8" thickBot="1">
      <c r="B762" s="893" t="s">
        <v>255</v>
      </c>
      <c r="C762" s="88" t="str">
        <f>'MAL2T-2013A.XLS'!G590</f>
        <v>xxxx</v>
      </c>
      <c r="D762" s="88" t="str">
        <f>'MAL2T-2013A.XLS'!H590</f>
        <v>xxxx</v>
      </c>
    </row>
    <row r="763" spans="2:4">
      <c r="B763" s="464" t="s">
        <v>256</v>
      </c>
      <c r="C763" s="88">
        <f>'MAL2T-2013A.XLS'!G591</f>
        <v>25</v>
      </c>
      <c r="D763" s="88">
        <f>'MAL2T-2013A.XLS'!H591</f>
        <v>5</v>
      </c>
    </row>
    <row r="764" spans="2:4">
      <c r="B764" s="894" t="s">
        <v>253</v>
      </c>
      <c r="C764" s="88">
        <f>'MAL2T-2013A.XLS'!G592</f>
        <v>6</v>
      </c>
      <c r="D764" s="88">
        <f>'MAL2T-2013A.XLS'!H592</f>
        <v>4</v>
      </c>
    </row>
    <row r="765" spans="2:4" ht="13.8" thickBot="1">
      <c r="B765" s="893" t="s">
        <v>257</v>
      </c>
      <c r="C765" s="88" t="str">
        <f>'MAL2T-2013A.XLS'!G593</f>
        <v>xxxx</v>
      </c>
      <c r="D765" s="88" t="str">
        <f>'MAL2T-2013A.XLS'!H593</f>
        <v>xxxx</v>
      </c>
    </row>
    <row r="766" spans="2:4">
      <c r="B766" s="464" t="s">
        <v>258</v>
      </c>
      <c r="C766" s="88">
        <f>'MAL2T-2013A.XLS'!G594</f>
        <v>7</v>
      </c>
      <c r="D766" s="88">
        <f>'MAL2T-2013A.XLS'!H594</f>
        <v>0</v>
      </c>
    </row>
    <row r="767" spans="2:4">
      <c r="B767" s="894" t="s">
        <v>253</v>
      </c>
      <c r="C767" s="88">
        <f>'MAL2T-2013A.XLS'!G595</f>
        <v>4</v>
      </c>
      <c r="D767" s="88">
        <f>'MAL2T-2013A.XLS'!H595</f>
        <v>0</v>
      </c>
    </row>
    <row r="768" spans="2:4" ht="13.8" thickBot="1">
      <c r="B768" s="893" t="s">
        <v>259</v>
      </c>
      <c r="C768" s="88" t="str">
        <f>'MAL2T-2013A.XLS'!G596</f>
        <v>xxxx</v>
      </c>
      <c r="D768" s="88" t="str">
        <f>'MAL2T-2013A.XLS'!H596</f>
        <v>xxxx</v>
      </c>
    </row>
    <row r="769" spans="2:4">
      <c r="B769" s="464" t="s">
        <v>260</v>
      </c>
      <c r="C769" s="88">
        <f>'MAL2T-2013A.XLS'!G597</f>
        <v>1</v>
      </c>
      <c r="D769" s="88">
        <f>'MAL2T-2013A.XLS'!H597</f>
        <v>0</v>
      </c>
    </row>
    <row r="770" spans="2:4">
      <c r="B770" s="894" t="s">
        <v>253</v>
      </c>
      <c r="C770" s="88">
        <f>'MAL2T-2013A.XLS'!G598</f>
        <v>1</v>
      </c>
      <c r="D770" s="88">
        <f>'MAL2T-2013A.XLS'!H598</f>
        <v>0</v>
      </c>
    </row>
    <row r="771" spans="2:4" ht="13.8" thickBot="1">
      <c r="B771" s="893" t="s">
        <v>261</v>
      </c>
      <c r="C771" s="88" t="str">
        <f>'MAL2T-2013A.XLS'!G599</f>
        <v>xxxx</v>
      </c>
      <c r="D771" s="88" t="str">
        <f>'MAL2T-2013A.XLS'!H599</f>
        <v>xxxx</v>
      </c>
    </row>
    <row r="772" spans="2:4">
      <c r="B772" s="464" t="s">
        <v>262</v>
      </c>
      <c r="C772" s="88">
        <f>'MAL2T-2013A.XLS'!G600</f>
        <v>17</v>
      </c>
      <c r="D772" s="88">
        <f>'MAL2T-2013A.XLS'!H600</f>
        <v>2</v>
      </c>
    </row>
    <row r="773" spans="2:4">
      <c r="B773" s="894" t="s">
        <v>253</v>
      </c>
      <c r="C773" s="88">
        <f>'MAL2T-2013A.XLS'!G601</f>
        <v>10</v>
      </c>
      <c r="D773" s="88">
        <f>'MAL2T-2013A.XLS'!H601</f>
        <v>1</v>
      </c>
    </row>
    <row r="774" spans="2:4" ht="13.8" thickBot="1">
      <c r="B774" s="893" t="s">
        <v>263</v>
      </c>
      <c r="C774" s="88" t="str">
        <f>'MAL2T-2013A.XLS'!G602</f>
        <v>xxxx</v>
      </c>
      <c r="D774" s="88" t="str">
        <f>'MAL2T-2013A.XLS'!H602</f>
        <v>xxxx</v>
      </c>
    </row>
    <row r="775" spans="2:4">
      <c r="B775" s="895" t="s">
        <v>264</v>
      </c>
      <c r="C775" s="88">
        <f>'MAL2T-2013A.XLS'!G603</f>
        <v>0</v>
      </c>
      <c r="D775" s="88">
        <f>'MAL2T-2013A.XLS'!H603</f>
        <v>11</v>
      </c>
    </row>
    <row r="776" spans="2:4">
      <c r="B776" s="894" t="s">
        <v>253</v>
      </c>
      <c r="C776" s="88">
        <f>'MAL2T-2013A.XLS'!G604</f>
        <v>0</v>
      </c>
      <c r="D776" s="88">
        <f>'MAL2T-2013A.XLS'!H604</f>
        <v>4</v>
      </c>
    </row>
    <row r="777" spans="2:4" ht="13.8" thickBot="1">
      <c r="B777" s="893" t="s">
        <v>265</v>
      </c>
      <c r="C777" s="88" t="str">
        <f>'MAL2T-2013A.XLS'!G605</f>
        <v>xxxx</v>
      </c>
      <c r="D777" s="88" t="str">
        <f>'MAL2T-2013A.XLS'!H605</f>
        <v>xxxx</v>
      </c>
    </row>
    <row r="778" spans="2:4" ht="13.8" thickBot="1">
      <c r="B778" s="896" t="s">
        <v>266</v>
      </c>
      <c r="C778" s="88">
        <f>'MAL2T-2013A.XLS'!G606</f>
        <v>108</v>
      </c>
      <c r="D778" s="88">
        <f>'MAL2T-2013A.XLS'!H606</f>
        <v>26</v>
      </c>
    </row>
    <row r="779" spans="2:4" ht="13.8" thickBot="1">
      <c r="B779" s="389" t="s">
        <v>267</v>
      </c>
      <c r="C779" s="88">
        <f>'MAL2T-2013A.XLS'!G607</f>
        <v>0</v>
      </c>
      <c r="D779" s="88">
        <f>'MAL2T-2013A.XLS'!H607</f>
        <v>0</v>
      </c>
    </row>
    <row r="780" spans="2:4">
      <c r="B780" s="897" t="str">
        <f>'MAL2T-2013A.XLS'!H584</f>
        <v>18 år +</v>
      </c>
      <c r="C780" s="88"/>
      <c r="D780" s="88"/>
    </row>
    <row r="781" spans="2:4" ht="13.8" thickBot="1">
      <c r="B781" s="892" t="s">
        <v>251</v>
      </c>
      <c r="C781" s="88">
        <f>'MAL2T-2013A.XLS'!H585</f>
        <v>26</v>
      </c>
      <c r="D781" s="88">
        <f>'MAL2T-2013A.XLS'!I585</f>
        <v>287</v>
      </c>
    </row>
    <row r="782" spans="2:4">
      <c r="B782" s="464" t="s">
        <v>252</v>
      </c>
      <c r="C782" s="88">
        <f>'MAL2T-2013A.XLS'!H586</f>
        <v>8</v>
      </c>
      <c r="D782" s="88">
        <f>'MAL2T-2013A.XLS'!I586</f>
        <v>177</v>
      </c>
    </row>
    <row r="783" spans="2:4" ht="13.8" thickBot="1">
      <c r="B783" s="893" t="s">
        <v>253</v>
      </c>
      <c r="C783" s="88">
        <f>'MAL2T-2013A.XLS'!H587</f>
        <v>3</v>
      </c>
      <c r="D783" s="88">
        <f>'MAL2T-2013A.XLS'!I587</f>
        <v>97</v>
      </c>
    </row>
    <row r="784" spans="2:4">
      <c r="B784" s="464" t="s">
        <v>254</v>
      </c>
      <c r="C784" s="88">
        <f>'MAL2T-2013A.XLS'!H588</f>
        <v>0</v>
      </c>
      <c r="D784" s="88">
        <f>'MAL2T-2013A.XLS'!I588</f>
        <v>5</v>
      </c>
    </row>
    <row r="785" spans="2:4">
      <c r="B785" s="894" t="s">
        <v>253</v>
      </c>
      <c r="C785" s="88">
        <f>'MAL2T-2013A.XLS'!H589</f>
        <v>0</v>
      </c>
      <c r="D785" s="88">
        <f>'MAL2T-2013A.XLS'!I589</f>
        <v>2</v>
      </c>
    </row>
    <row r="786" spans="2:4" ht="13.8" thickBot="1">
      <c r="B786" s="893" t="s">
        <v>255</v>
      </c>
      <c r="C786" s="88" t="str">
        <f>'MAL2T-2013A.XLS'!H590</f>
        <v>xxxx</v>
      </c>
      <c r="D786" s="88" t="str">
        <f>'MAL2T-2013A.XLS'!I590</f>
        <v>xxxx</v>
      </c>
    </row>
    <row r="787" spans="2:4">
      <c r="B787" s="464" t="s">
        <v>256</v>
      </c>
      <c r="C787" s="88">
        <f>'MAL2T-2013A.XLS'!H591</f>
        <v>5</v>
      </c>
      <c r="D787" s="88">
        <f>'MAL2T-2013A.XLS'!I591</f>
        <v>64</v>
      </c>
    </row>
    <row r="788" spans="2:4">
      <c r="B788" s="894" t="s">
        <v>253</v>
      </c>
      <c r="C788" s="88">
        <f>'MAL2T-2013A.XLS'!H592</f>
        <v>4</v>
      </c>
      <c r="D788" s="88">
        <f>'MAL2T-2013A.XLS'!I592</f>
        <v>24</v>
      </c>
    </row>
    <row r="789" spans="2:4" ht="13.8" thickBot="1">
      <c r="B789" s="893" t="s">
        <v>257</v>
      </c>
      <c r="C789" s="88" t="str">
        <f>'MAL2T-2013A.XLS'!H593</f>
        <v>xxxx</v>
      </c>
      <c r="D789" s="88" t="str">
        <f>'MAL2T-2013A.XLS'!I593</f>
        <v>xxxx</v>
      </c>
    </row>
    <row r="790" spans="2:4">
      <c r="B790" s="464" t="s">
        <v>258</v>
      </c>
      <c r="C790" s="88">
        <f>'MAL2T-2013A.XLS'!H594</f>
        <v>0</v>
      </c>
      <c r="D790" s="88">
        <f>'MAL2T-2013A.XLS'!I594</f>
        <v>7</v>
      </c>
    </row>
    <row r="791" spans="2:4">
      <c r="B791" s="894" t="s">
        <v>253</v>
      </c>
      <c r="C791" s="88">
        <f>'MAL2T-2013A.XLS'!H595</f>
        <v>0</v>
      </c>
      <c r="D791" s="88">
        <f>'MAL2T-2013A.XLS'!I595</f>
        <v>4</v>
      </c>
    </row>
    <row r="792" spans="2:4" ht="13.8" thickBot="1">
      <c r="B792" s="893" t="s">
        <v>259</v>
      </c>
      <c r="C792" s="88" t="str">
        <f>'MAL2T-2013A.XLS'!H596</f>
        <v>xxxx</v>
      </c>
      <c r="D792" s="88" t="str">
        <f>'MAL2T-2013A.XLS'!I596</f>
        <v>xxxx</v>
      </c>
    </row>
    <row r="793" spans="2:4">
      <c r="B793" s="464" t="s">
        <v>260</v>
      </c>
      <c r="C793" s="88">
        <f>'MAL2T-2013A.XLS'!H597</f>
        <v>0</v>
      </c>
      <c r="D793" s="88">
        <f>'MAL2T-2013A.XLS'!I597</f>
        <v>2</v>
      </c>
    </row>
    <row r="794" spans="2:4">
      <c r="B794" s="894" t="s">
        <v>253</v>
      </c>
      <c r="C794" s="88">
        <f>'MAL2T-2013A.XLS'!H598</f>
        <v>0</v>
      </c>
      <c r="D794" s="88">
        <f>'MAL2T-2013A.XLS'!I598</f>
        <v>2</v>
      </c>
    </row>
    <row r="795" spans="2:4" ht="13.8" thickBot="1">
      <c r="B795" s="893" t="s">
        <v>261</v>
      </c>
      <c r="C795" s="88" t="str">
        <f>'MAL2T-2013A.XLS'!H599</f>
        <v>xxxx</v>
      </c>
      <c r="D795" s="88" t="str">
        <f>'MAL2T-2013A.XLS'!I599</f>
        <v>xxxx</v>
      </c>
    </row>
    <row r="796" spans="2:4">
      <c r="B796" s="464" t="s">
        <v>262</v>
      </c>
      <c r="C796" s="88">
        <f>'MAL2T-2013A.XLS'!H600</f>
        <v>2</v>
      </c>
      <c r="D796" s="88">
        <f>'MAL2T-2013A.XLS'!I600</f>
        <v>26</v>
      </c>
    </row>
    <row r="797" spans="2:4">
      <c r="B797" s="894" t="s">
        <v>253</v>
      </c>
      <c r="C797" s="88">
        <f>'MAL2T-2013A.XLS'!H601</f>
        <v>1</v>
      </c>
      <c r="D797" s="88">
        <f>'MAL2T-2013A.XLS'!I601</f>
        <v>14</v>
      </c>
    </row>
    <row r="798" spans="2:4" ht="13.8" thickBot="1">
      <c r="B798" s="893" t="s">
        <v>263</v>
      </c>
      <c r="C798" s="88" t="str">
        <f>'MAL2T-2013A.XLS'!H602</f>
        <v>xxxx</v>
      </c>
      <c r="D798" s="88" t="str">
        <f>'MAL2T-2013A.XLS'!I602</f>
        <v>xxxx</v>
      </c>
    </row>
    <row r="799" spans="2:4">
      <c r="B799" s="895" t="s">
        <v>264</v>
      </c>
      <c r="C799" s="88">
        <f>'MAL2T-2013A.XLS'!H603</f>
        <v>11</v>
      </c>
      <c r="D799" s="88">
        <f>'MAL2T-2013A.XLS'!I603</f>
        <v>11</v>
      </c>
    </row>
    <row r="800" spans="2:4">
      <c r="B800" s="894" t="s">
        <v>253</v>
      </c>
      <c r="C800" s="88">
        <f>'MAL2T-2013A.XLS'!H604</f>
        <v>4</v>
      </c>
      <c r="D800" s="88">
        <f>'MAL2T-2013A.XLS'!I604</f>
        <v>4</v>
      </c>
    </row>
    <row r="801" spans="2:4" ht="13.8" thickBot="1">
      <c r="B801" s="893" t="s">
        <v>265</v>
      </c>
      <c r="C801" s="88" t="str">
        <f>'MAL2T-2013A.XLS'!H605</f>
        <v>xxxx</v>
      </c>
      <c r="D801" s="88" t="str">
        <f>'MAL2T-2013A.XLS'!I605</f>
        <v>xxxx</v>
      </c>
    </row>
    <row r="802" spans="2:4" ht="13.8" thickBot="1">
      <c r="B802" s="896" t="s">
        <v>266</v>
      </c>
      <c r="C802" s="88">
        <f>'MAL2T-2013A.XLS'!H606</f>
        <v>26</v>
      </c>
      <c r="D802" s="88">
        <f>'MAL2T-2013A.XLS'!I606</f>
        <v>287</v>
      </c>
    </row>
    <row r="803" spans="2:4" ht="13.8" thickBot="1">
      <c r="B803" s="389" t="s">
        <v>267</v>
      </c>
      <c r="C803" s="88">
        <f>'MAL2T-2013A.XLS'!H607</f>
        <v>0</v>
      </c>
      <c r="D803" s="88">
        <f>'MAL2T-2013A.XLS'!I607</f>
        <v>0</v>
      </c>
    </row>
    <row r="804" spans="2:4">
      <c r="B804" s="897" t="s">
        <v>314</v>
      </c>
      <c r="C804" s="88"/>
      <c r="D804" s="88"/>
    </row>
    <row r="805" spans="2:4" ht="13.8" thickBot="1">
      <c r="B805" s="892" t="s">
        <v>251</v>
      </c>
      <c r="C805" s="88">
        <f>'MAL2T-2013A.XLS'!I585</f>
        <v>287</v>
      </c>
      <c r="D805" s="88">
        <f>'MAL2T-2013A.XLS'!J585</f>
        <v>0</v>
      </c>
    </row>
    <row r="806" spans="2:4">
      <c r="B806" s="464" t="s">
        <v>252</v>
      </c>
      <c r="C806" s="88">
        <f>'MAL2T-2013A.XLS'!I586</f>
        <v>177</v>
      </c>
      <c r="D806" s="88">
        <f>'MAL2T-2013A.XLS'!J586</f>
        <v>0</v>
      </c>
    </row>
    <row r="807" spans="2:4" ht="13.8" thickBot="1">
      <c r="B807" s="893" t="s">
        <v>253</v>
      </c>
      <c r="C807" s="88">
        <f>'MAL2T-2013A.XLS'!I587</f>
        <v>97</v>
      </c>
      <c r="D807" s="88">
        <f>'MAL2T-2013A.XLS'!J587</f>
        <v>0</v>
      </c>
    </row>
    <row r="808" spans="2:4">
      <c r="B808" s="464" t="s">
        <v>254</v>
      </c>
      <c r="C808" s="88">
        <f>'MAL2T-2013A.XLS'!I588</f>
        <v>5</v>
      </c>
      <c r="D808" s="88">
        <f>'MAL2T-2013A.XLS'!J588</f>
        <v>0</v>
      </c>
    </row>
    <row r="809" spans="2:4">
      <c r="B809" s="894" t="s">
        <v>253</v>
      </c>
      <c r="C809" s="88">
        <f>'MAL2T-2013A.XLS'!I589</f>
        <v>2</v>
      </c>
      <c r="D809" s="88">
        <f>'MAL2T-2013A.XLS'!J589</f>
        <v>0</v>
      </c>
    </row>
    <row r="810" spans="2:4" ht="13.8" thickBot="1">
      <c r="B810" s="893" t="s">
        <v>255</v>
      </c>
      <c r="C810" s="88" t="str">
        <f>'MAL2T-2013A.XLS'!I590</f>
        <v>xxxx</v>
      </c>
      <c r="D810" s="88">
        <f>'MAL2T-2013A.XLS'!J590</f>
        <v>0</v>
      </c>
    </row>
    <row r="811" spans="2:4">
      <c r="B811" s="464" t="s">
        <v>256</v>
      </c>
      <c r="C811" s="88">
        <f>'MAL2T-2013A.XLS'!I591</f>
        <v>64</v>
      </c>
      <c r="D811" s="88">
        <f>'MAL2T-2013A.XLS'!J591</f>
        <v>0</v>
      </c>
    </row>
    <row r="812" spans="2:4">
      <c r="B812" s="894" t="s">
        <v>253</v>
      </c>
      <c r="C812" s="88">
        <f>'MAL2T-2013A.XLS'!I592</f>
        <v>24</v>
      </c>
      <c r="D812" s="88">
        <f>'MAL2T-2013A.XLS'!J592</f>
        <v>0</v>
      </c>
    </row>
    <row r="813" spans="2:4" ht="13.8" thickBot="1">
      <c r="B813" s="893" t="s">
        <v>257</v>
      </c>
      <c r="C813" s="88" t="str">
        <f>'MAL2T-2013A.XLS'!I593</f>
        <v>xxxx</v>
      </c>
      <c r="D813" s="88">
        <f>'MAL2T-2013A.XLS'!J593</f>
        <v>0</v>
      </c>
    </row>
    <row r="814" spans="2:4">
      <c r="B814" s="464" t="s">
        <v>258</v>
      </c>
      <c r="C814" s="88">
        <f>'MAL2T-2013A.XLS'!I594</f>
        <v>7</v>
      </c>
      <c r="D814" s="88">
        <f>'MAL2T-2013A.XLS'!J594</f>
        <v>0</v>
      </c>
    </row>
    <row r="815" spans="2:4">
      <c r="B815" s="894" t="s">
        <v>253</v>
      </c>
      <c r="C815" s="88">
        <f>'MAL2T-2013A.XLS'!I595</f>
        <v>4</v>
      </c>
      <c r="D815" s="88">
        <f>'MAL2T-2013A.XLS'!J595</f>
        <v>0</v>
      </c>
    </row>
    <row r="816" spans="2:4" ht="13.8" thickBot="1">
      <c r="B816" s="893" t="s">
        <v>259</v>
      </c>
      <c r="C816" s="88" t="str">
        <f>'MAL2T-2013A.XLS'!I596</f>
        <v>xxxx</v>
      </c>
      <c r="D816" s="88">
        <f>'MAL2T-2013A.XLS'!J596</f>
        <v>0</v>
      </c>
    </row>
    <row r="817" spans="2:4">
      <c r="B817" s="464" t="s">
        <v>260</v>
      </c>
      <c r="C817" s="88">
        <f>'MAL2T-2013A.XLS'!I597</f>
        <v>2</v>
      </c>
      <c r="D817" s="88">
        <f>'MAL2T-2013A.XLS'!J597</f>
        <v>0</v>
      </c>
    </row>
    <row r="818" spans="2:4">
      <c r="B818" s="894" t="s">
        <v>253</v>
      </c>
      <c r="C818" s="88">
        <f>'MAL2T-2013A.XLS'!I598</f>
        <v>2</v>
      </c>
      <c r="D818" s="88">
        <f>'MAL2T-2013A.XLS'!J598</f>
        <v>0</v>
      </c>
    </row>
    <row r="819" spans="2:4" ht="13.8" thickBot="1">
      <c r="B819" s="893" t="s">
        <v>261</v>
      </c>
      <c r="C819" s="88" t="str">
        <f>'MAL2T-2013A.XLS'!I599</f>
        <v>xxxx</v>
      </c>
      <c r="D819" s="88">
        <f>'MAL2T-2013A.XLS'!J599</f>
        <v>0</v>
      </c>
    </row>
    <row r="820" spans="2:4">
      <c r="B820" s="464" t="s">
        <v>262</v>
      </c>
      <c r="C820" s="88">
        <f>'MAL2T-2013A.XLS'!I600</f>
        <v>26</v>
      </c>
      <c r="D820" s="88">
        <f>'MAL2T-2013A.XLS'!J600</f>
        <v>0</v>
      </c>
    </row>
    <row r="821" spans="2:4">
      <c r="B821" s="894" t="s">
        <v>253</v>
      </c>
      <c r="C821" s="88">
        <f>'MAL2T-2013A.XLS'!I601</f>
        <v>14</v>
      </c>
      <c r="D821" s="88">
        <f>'MAL2T-2013A.XLS'!J601</f>
        <v>0</v>
      </c>
    </row>
    <row r="822" spans="2:4" ht="13.8" thickBot="1">
      <c r="B822" s="893" t="s">
        <v>263</v>
      </c>
      <c r="C822" s="88" t="str">
        <f>'MAL2T-2013A.XLS'!I602</f>
        <v>xxxx</v>
      </c>
      <c r="D822" s="88">
        <f>'MAL2T-2013A.XLS'!J602</f>
        <v>0</v>
      </c>
    </row>
    <row r="823" spans="2:4">
      <c r="B823" s="895" t="s">
        <v>264</v>
      </c>
      <c r="C823" s="88">
        <f>'MAL2T-2013A.XLS'!I603</f>
        <v>11</v>
      </c>
      <c r="D823" s="88">
        <f>'MAL2T-2013A.XLS'!J603</f>
        <v>0</v>
      </c>
    </row>
    <row r="824" spans="2:4">
      <c r="B824" s="894" t="s">
        <v>253</v>
      </c>
      <c r="C824" s="88">
        <f>'MAL2T-2013A.XLS'!I604</f>
        <v>4</v>
      </c>
      <c r="D824" s="88">
        <f>'MAL2T-2013A.XLS'!J604</f>
        <v>0</v>
      </c>
    </row>
    <row r="825" spans="2:4" ht="13.8" thickBot="1">
      <c r="B825" s="893" t="s">
        <v>265</v>
      </c>
      <c r="C825" s="88" t="str">
        <f>'MAL2T-2013A.XLS'!I605</f>
        <v>xxxx</v>
      </c>
      <c r="D825" s="88">
        <f>'MAL2T-2013A.XLS'!J605</f>
        <v>0</v>
      </c>
    </row>
    <row r="826" spans="2:4" ht="13.8" thickBot="1">
      <c r="B826" s="896" t="s">
        <v>266</v>
      </c>
      <c r="C826" s="88">
        <f>'MAL2T-2013A.XLS'!I606</f>
        <v>287</v>
      </c>
      <c r="D826" s="88">
        <f>'MAL2T-2013A.XLS'!J606</f>
        <v>0</v>
      </c>
    </row>
    <row r="827" spans="2:4" ht="13.8" thickBot="1">
      <c r="B827" s="389" t="s">
        <v>267</v>
      </c>
      <c r="C827" s="88">
        <f>'MAL2T-2013A.XLS'!I607</f>
        <v>0</v>
      </c>
      <c r="D827" s="88">
        <f>'MAL2T-2013A.XLS'!J607</f>
        <v>0</v>
      </c>
    </row>
    <row r="828" spans="2:4">
      <c r="B828" s="6"/>
      <c r="C828" s="88"/>
      <c r="D828" s="88"/>
    </row>
    <row r="829" spans="2:4">
      <c r="B829" s="6"/>
      <c r="C829" s="88"/>
      <c r="D829" s="88"/>
    </row>
    <row r="830" spans="2:4" ht="13.8" thickBot="1">
      <c r="B830" s="40" t="s">
        <v>246</v>
      </c>
      <c r="C830" s="88"/>
      <c r="D830" s="88"/>
    </row>
    <row r="831" spans="2:4" ht="13.8" thickBot="1">
      <c r="B831" s="898" t="s">
        <v>251</v>
      </c>
      <c r="C831" s="88">
        <f>'MAL2T-2013A.XLS'!K585</f>
        <v>453</v>
      </c>
      <c r="D831" s="88">
        <f>'MAL2T-2013A.XLS'!L585</f>
        <v>0</v>
      </c>
    </row>
    <row r="832" spans="2:4">
      <c r="B832" s="464" t="s">
        <v>252</v>
      </c>
      <c r="C832" s="88">
        <f>'MAL2T-2013A.XLS'!K586</f>
        <v>338</v>
      </c>
      <c r="D832" s="88">
        <f>'MAL2T-2013A.XLS'!L586</f>
        <v>0</v>
      </c>
    </row>
    <row r="833" spans="2:4" ht="13.8" thickBot="1">
      <c r="B833" s="893" t="s">
        <v>253</v>
      </c>
      <c r="C833" s="88">
        <f>'MAL2T-2013A.XLS'!K587</f>
        <v>186</v>
      </c>
      <c r="D833" s="88">
        <f>'MAL2T-2013A.XLS'!L587</f>
        <v>0</v>
      </c>
    </row>
    <row r="834" spans="2:4">
      <c r="B834" s="464" t="s">
        <v>254</v>
      </c>
      <c r="C834" s="88">
        <f>'MAL2T-2013A.XLS'!K588</f>
        <v>10</v>
      </c>
      <c r="D834" s="88">
        <f>'MAL2T-2013A.XLS'!L588</f>
        <v>0</v>
      </c>
    </row>
    <row r="835" spans="2:4">
      <c r="B835" s="894" t="s">
        <v>253</v>
      </c>
      <c r="C835" s="88">
        <f>'MAL2T-2013A.XLS'!K589</f>
        <v>2</v>
      </c>
      <c r="D835" s="88">
        <f>'MAL2T-2013A.XLS'!L589</f>
        <v>0</v>
      </c>
    </row>
    <row r="836" spans="2:4" ht="13.8" thickBot="1">
      <c r="B836" s="893" t="s">
        <v>255</v>
      </c>
      <c r="C836" s="88">
        <f>'MAL2T-2013A.XLS'!K590</f>
        <v>1830</v>
      </c>
      <c r="D836" s="88">
        <f>'MAL2T-2013A.XLS'!L590</f>
        <v>0</v>
      </c>
    </row>
    <row r="837" spans="2:4">
      <c r="B837" s="464" t="s">
        <v>256</v>
      </c>
      <c r="C837" s="88">
        <f>'MAL2T-2013A.XLS'!K591</f>
        <v>80</v>
      </c>
      <c r="D837" s="88">
        <f>'MAL2T-2013A.XLS'!L591</f>
        <v>0</v>
      </c>
    </row>
    <row r="838" spans="2:4">
      <c r="B838" s="894" t="s">
        <v>253</v>
      </c>
      <c r="C838" s="88">
        <f>'MAL2T-2013A.XLS'!K592</f>
        <v>30</v>
      </c>
      <c r="D838" s="88">
        <f>'MAL2T-2013A.XLS'!L592</f>
        <v>0</v>
      </c>
    </row>
    <row r="839" spans="2:4" ht="13.8" thickBot="1">
      <c r="B839" s="893" t="s">
        <v>257</v>
      </c>
      <c r="C839" s="88">
        <f>'MAL2T-2013A.XLS'!K593</f>
        <v>25854</v>
      </c>
      <c r="D839" s="88">
        <f>'MAL2T-2013A.XLS'!L593</f>
        <v>0</v>
      </c>
    </row>
    <row r="840" spans="2:4">
      <c r="B840" s="464" t="s">
        <v>258</v>
      </c>
      <c r="C840" s="88">
        <f>'MAL2T-2013A.XLS'!K594</f>
        <v>7</v>
      </c>
      <c r="D840" s="88">
        <f>'MAL2T-2013A.XLS'!L594</f>
        <v>0</v>
      </c>
    </row>
    <row r="841" spans="2:4">
      <c r="B841" s="894" t="s">
        <v>253</v>
      </c>
      <c r="C841" s="88">
        <f>'MAL2T-2013A.XLS'!K595</f>
        <v>4</v>
      </c>
      <c r="D841" s="88">
        <f>'MAL2T-2013A.XLS'!L595</f>
        <v>0</v>
      </c>
    </row>
    <row r="842" spans="2:4" ht="13.8" thickBot="1">
      <c r="B842" s="893" t="s">
        <v>259</v>
      </c>
      <c r="C842" s="88">
        <f>'MAL2T-2013A.XLS'!K596</f>
        <v>2000</v>
      </c>
      <c r="D842" s="88">
        <f>'MAL2T-2013A.XLS'!L596</f>
        <v>0</v>
      </c>
    </row>
    <row r="843" spans="2:4">
      <c r="B843" s="464" t="s">
        <v>260</v>
      </c>
      <c r="C843" s="88">
        <f>'MAL2T-2013A.XLS'!K597</f>
        <v>9</v>
      </c>
      <c r="D843" s="88">
        <f>'MAL2T-2013A.XLS'!L597</f>
        <v>0</v>
      </c>
    </row>
    <row r="844" spans="2:4">
      <c r="B844" s="894" t="s">
        <v>253</v>
      </c>
      <c r="C844" s="88">
        <f>'MAL2T-2013A.XLS'!K598</f>
        <v>4</v>
      </c>
      <c r="D844" s="88">
        <f>'MAL2T-2013A.XLS'!L598</f>
        <v>0</v>
      </c>
    </row>
    <row r="845" spans="2:4" ht="13.8" thickBot="1">
      <c r="B845" s="893" t="s">
        <v>261</v>
      </c>
      <c r="C845" s="88">
        <f>'MAL2T-2013A.XLS'!K599</f>
        <v>738</v>
      </c>
      <c r="D845" s="88">
        <f>'MAL2T-2013A.XLS'!L599</f>
        <v>0</v>
      </c>
    </row>
    <row r="846" spans="2:4">
      <c r="B846" s="464" t="s">
        <v>262</v>
      </c>
      <c r="C846" s="88">
        <f>'MAL2T-2013A.XLS'!K600</f>
        <v>38</v>
      </c>
      <c r="D846" s="88">
        <f>'MAL2T-2013A.XLS'!L600</f>
        <v>0</v>
      </c>
    </row>
    <row r="847" spans="2:4">
      <c r="B847" s="894" t="s">
        <v>253</v>
      </c>
      <c r="C847" s="88">
        <f>'MAL2T-2013A.XLS'!K601</f>
        <v>23</v>
      </c>
      <c r="D847" s="88">
        <f>'MAL2T-2013A.XLS'!L601</f>
        <v>0</v>
      </c>
    </row>
    <row r="848" spans="2:4" ht="13.8" thickBot="1">
      <c r="B848" s="893" t="s">
        <v>263</v>
      </c>
      <c r="C848" s="88">
        <f>'MAL2T-2013A.XLS'!K602</f>
        <v>7159</v>
      </c>
      <c r="D848" s="88">
        <f>'MAL2T-2013A.XLS'!L602</f>
        <v>0</v>
      </c>
    </row>
    <row r="849" spans="2:4">
      <c r="B849" s="895" t="s">
        <v>264</v>
      </c>
      <c r="C849" s="88">
        <f>'MAL2T-2013A.XLS'!K603</f>
        <v>19</v>
      </c>
      <c r="D849" s="88">
        <f>'MAL2T-2013A.XLS'!L603</f>
        <v>0</v>
      </c>
    </row>
    <row r="850" spans="2:4">
      <c r="B850" s="894" t="s">
        <v>253</v>
      </c>
      <c r="C850" s="88">
        <f>'MAL2T-2013A.XLS'!K604</f>
        <v>9</v>
      </c>
      <c r="D850" s="88">
        <f>'MAL2T-2013A.XLS'!L604</f>
        <v>0</v>
      </c>
    </row>
    <row r="851" spans="2:4" ht="13.8" thickBot="1">
      <c r="B851" s="893" t="s">
        <v>265</v>
      </c>
      <c r="C851" s="88">
        <f>'MAL2T-2013A.XLS'!K605</f>
        <v>2396</v>
      </c>
      <c r="D851" s="88">
        <f>'MAL2T-2013A.XLS'!L605</f>
        <v>0</v>
      </c>
    </row>
    <row r="852" spans="2:4" ht="13.8" thickBot="1">
      <c r="B852" s="896" t="s">
        <v>266</v>
      </c>
      <c r="C852" s="88">
        <f>'MAL2T-2013A.XLS'!K606</f>
        <v>491</v>
      </c>
      <c r="D852" s="88">
        <f>'MAL2T-2013A.XLS'!L606</f>
        <v>0</v>
      </c>
    </row>
    <row r="853" spans="2:4">
      <c r="B853" s="108"/>
      <c r="C853" s="86"/>
      <c r="D853" s="86"/>
    </row>
    <row r="854" spans="2:4" ht="34.799999999999997">
      <c r="B854" s="125" t="s">
        <v>97</v>
      </c>
    </row>
    <row r="855" spans="2:4" ht="44.25" customHeight="1">
      <c r="B855" s="113" t="s">
        <v>1226</v>
      </c>
    </row>
    <row r="856" spans="2:4">
      <c r="B856" s="133" t="s">
        <v>597</v>
      </c>
      <c r="C856" s="85" t="s">
        <v>1004</v>
      </c>
      <c r="D856" s="85" t="s">
        <v>1004</v>
      </c>
    </row>
    <row r="857" spans="2:4">
      <c r="B857" s="126" t="s">
        <v>377</v>
      </c>
      <c r="C857" s="85">
        <f>'MAL2T-2013A.XLS'!$C$702</f>
        <v>17</v>
      </c>
      <c r="D857" s="85">
        <f>'MAL2T-2013A.XLS'!$C$702</f>
        <v>17</v>
      </c>
    </row>
    <row r="858" spans="2:4">
      <c r="B858" s="126" t="s">
        <v>617</v>
      </c>
      <c r="C858" s="85">
        <f>'MAL2T-2013A.XLS'!$C$703</f>
        <v>3</v>
      </c>
      <c r="D858" s="85">
        <f>'MAL2T-2013A.XLS'!$C$703</f>
        <v>3</v>
      </c>
    </row>
    <row r="859" spans="2:4">
      <c r="B859" s="127" t="s">
        <v>761</v>
      </c>
      <c r="C859" s="118">
        <f>'MAL2T-2013A.XLS'!$C$704</f>
        <v>20</v>
      </c>
      <c r="D859" s="118">
        <f>'MAL2T-2013A.XLS'!$C$704</f>
        <v>20</v>
      </c>
    </row>
    <row r="860" spans="2:4">
      <c r="B860" s="126" t="s">
        <v>762</v>
      </c>
      <c r="C860" s="85" t="str">
        <f>'MAL2T-2013A.XLS'!$C$705</f>
        <v>xxxx</v>
      </c>
      <c r="D860" s="85" t="str">
        <f>'MAL2T-2013A.XLS'!$C$705</f>
        <v>xxxx</v>
      </c>
    </row>
    <row r="861" spans="2:4">
      <c r="B861" s="126" t="s">
        <v>763</v>
      </c>
      <c r="C861" s="85">
        <f>'MAL2T-2013A.XLS'!$C$706</f>
        <v>0</v>
      </c>
      <c r="D861" s="85">
        <f>'MAL2T-2013A.XLS'!$C$706</f>
        <v>0</v>
      </c>
    </row>
    <row r="862" spans="2:4">
      <c r="B862" s="126" t="s">
        <v>764</v>
      </c>
      <c r="C862" s="85">
        <f>'MAL2T-2013A.XLS'!$C$707</f>
        <v>0</v>
      </c>
      <c r="D862" s="85">
        <f>'MAL2T-2013A.XLS'!$C$707</f>
        <v>0</v>
      </c>
    </row>
    <row r="863" spans="2:4">
      <c r="B863" s="126" t="s">
        <v>995</v>
      </c>
      <c r="C863" s="85">
        <f>'MAL2T-2013A.XLS'!$C$708</f>
        <v>0</v>
      </c>
      <c r="D863" s="85">
        <f>'MAL2T-2013A.XLS'!$C$708</f>
        <v>0</v>
      </c>
    </row>
    <row r="864" spans="2:4">
      <c r="B864" s="126" t="s">
        <v>152</v>
      </c>
      <c r="C864" s="85">
        <f>'MAL2T-2013A.XLS'!$C$709</f>
        <v>20</v>
      </c>
      <c r="D864" s="85">
        <f>'MAL2T-2013A.XLS'!$C$709</f>
        <v>20</v>
      </c>
    </row>
    <row r="865" spans="2:4">
      <c r="B865" s="127" t="s">
        <v>1185</v>
      </c>
      <c r="C865" s="118">
        <f>'MAL2T-2013A.XLS'!$C$710</f>
        <v>20</v>
      </c>
      <c r="D865" s="118">
        <f>'MAL2T-2013A.XLS'!$C$710</f>
        <v>20</v>
      </c>
    </row>
    <row r="866" spans="2:4">
      <c r="B866" s="126" t="s">
        <v>762</v>
      </c>
      <c r="C866" s="85" t="str">
        <f>'MAL2T-2013A.XLS'!$C$711</f>
        <v>xxxx</v>
      </c>
      <c r="D866" s="85" t="str">
        <f>'MAL2T-2013A.XLS'!$C$711</f>
        <v>xxxx</v>
      </c>
    </row>
    <row r="867" spans="2:4">
      <c r="B867" s="126" t="s">
        <v>1266</v>
      </c>
      <c r="C867" s="85">
        <f>'MAL2T-2013A.XLS'!$C$712</f>
        <v>0</v>
      </c>
      <c r="D867" s="85">
        <f>'MAL2T-2013A.XLS'!$C$712</f>
        <v>0</v>
      </c>
    </row>
    <row r="868" spans="2:4">
      <c r="B868" s="126" t="s">
        <v>765</v>
      </c>
      <c r="C868" s="85">
        <f>'MAL2T-2013A.XLS'!$C$713</f>
        <v>0</v>
      </c>
      <c r="D868" s="85">
        <f>'MAL2T-2013A.XLS'!$C$713</f>
        <v>0</v>
      </c>
    </row>
    <row r="869" spans="2:4">
      <c r="B869" s="127" t="s">
        <v>649</v>
      </c>
      <c r="C869" s="118">
        <f>'MAL2T-2013A.XLS'!$C$714</f>
        <v>0</v>
      </c>
      <c r="D869" s="118">
        <f>'MAL2T-2013A.XLS'!$C$714</f>
        <v>0</v>
      </c>
    </row>
    <row r="870" spans="2:4">
      <c r="B870" s="133" t="s">
        <v>598</v>
      </c>
      <c r="C870" s="85" t="s">
        <v>1004</v>
      </c>
      <c r="D870" s="85" t="s">
        <v>1004</v>
      </c>
    </row>
    <row r="871" spans="2:4">
      <c r="B871" s="126" t="s">
        <v>377</v>
      </c>
      <c r="C871" s="85">
        <f>'MAL2T-2013A.XLS'!$D$702</f>
        <v>16</v>
      </c>
      <c r="D871" s="85">
        <f>'MAL2T-2013A.XLS'!$D$702</f>
        <v>16</v>
      </c>
    </row>
    <row r="872" spans="2:4">
      <c r="B872" s="126" t="s">
        <v>617</v>
      </c>
      <c r="C872" s="85">
        <f>'MAL2T-2013A.XLS'!$D$703</f>
        <v>6</v>
      </c>
      <c r="D872" s="85">
        <f>'MAL2T-2013A.XLS'!$D$703</f>
        <v>6</v>
      </c>
    </row>
    <row r="873" spans="2:4">
      <c r="B873" s="127" t="s">
        <v>761</v>
      </c>
      <c r="C873" s="118">
        <f>'MAL2T-2013A.XLS'!$D$704</f>
        <v>22</v>
      </c>
      <c r="D873" s="118">
        <f>'MAL2T-2013A.XLS'!$D$704</f>
        <v>22</v>
      </c>
    </row>
    <row r="874" spans="2:4">
      <c r="B874" s="126" t="s">
        <v>762</v>
      </c>
      <c r="C874" s="85" t="str">
        <f>'MAL2T-2013A.XLS'!$D$705</f>
        <v>xxxx</v>
      </c>
      <c r="D874" s="85" t="str">
        <f>'MAL2T-2013A.XLS'!$D$705</f>
        <v>xxxx</v>
      </c>
    </row>
    <row r="875" spans="2:4">
      <c r="B875" s="126" t="s">
        <v>763</v>
      </c>
      <c r="C875" s="85">
        <f>'MAL2T-2013A.XLS'!$D$706</f>
        <v>5</v>
      </c>
      <c r="D875" s="85">
        <f>'MAL2T-2013A.XLS'!$D$706</f>
        <v>5</v>
      </c>
    </row>
    <row r="876" spans="2:4">
      <c r="B876" s="126" t="s">
        <v>764</v>
      </c>
      <c r="C876" s="85">
        <f>'MAL2T-2013A.XLS'!$D$707</f>
        <v>0</v>
      </c>
      <c r="D876" s="85">
        <f>'MAL2T-2013A.XLS'!$D$707</f>
        <v>0</v>
      </c>
    </row>
    <row r="877" spans="2:4">
      <c r="B877" s="126" t="s">
        <v>995</v>
      </c>
      <c r="C877" s="85">
        <f>'MAL2T-2013A.XLS'!$D$708</f>
        <v>12</v>
      </c>
      <c r="D877" s="85">
        <f>'MAL2T-2013A.XLS'!$D$708</f>
        <v>12</v>
      </c>
    </row>
    <row r="878" spans="2:4">
      <c r="B878" s="126" t="s">
        <v>152</v>
      </c>
      <c r="C878" s="85">
        <f>'MAL2T-2013A.XLS'!$D$709</f>
        <v>5</v>
      </c>
      <c r="D878" s="85">
        <f>'MAL2T-2013A.XLS'!$D$709</f>
        <v>5</v>
      </c>
    </row>
    <row r="879" spans="2:4">
      <c r="B879" s="127" t="s">
        <v>1185</v>
      </c>
      <c r="C879" s="118">
        <f>'MAL2T-2013A.XLS'!$D$710</f>
        <v>22</v>
      </c>
      <c r="D879" s="118">
        <f>'MAL2T-2013A.XLS'!$D$710</f>
        <v>22</v>
      </c>
    </row>
    <row r="880" spans="2:4">
      <c r="B880" s="126" t="s">
        <v>762</v>
      </c>
      <c r="C880" s="85" t="str">
        <f>'MAL2T-2013A.XLS'!$D$711</f>
        <v>xxxx</v>
      </c>
      <c r="D880" s="85" t="str">
        <f>'MAL2T-2013A.XLS'!$D$711</f>
        <v>xxxx</v>
      </c>
    </row>
    <row r="881" spans="2:4">
      <c r="B881" s="126" t="s">
        <v>1266</v>
      </c>
      <c r="C881" s="85">
        <f>'MAL2T-2013A.XLS'!$D$712</f>
        <v>1</v>
      </c>
      <c r="D881" s="85">
        <f>'MAL2T-2013A.XLS'!$D$712</f>
        <v>1</v>
      </c>
    </row>
    <row r="882" spans="2:4">
      <c r="B882" s="126" t="s">
        <v>765</v>
      </c>
      <c r="C882" s="85">
        <f>'MAL2T-2013A.XLS'!$D$713</f>
        <v>0</v>
      </c>
      <c r="D882" s="85">
        <f>'MAL2T-2013A.XLS'!$D$713</f>
        <v>0</v>
      </c>
    </row>
    <row r="883" spans="2:4">
      <c r="B883" s="127" t="s">
        <v>649</v>
      </c>
      <c r="C883" s="118">
        <f>'MAL2T-2013A.XLS'!$D$714</f>
        <v>1</v>
      </c>
      <c r="D883" s="118">
        <f>'MAL2T-2013A.XLS'!$D$714</f>
        <v>1</v>
      </c>
    </row>
    <row r="884" spans="2:4">
      <c r="B884" s="133" t="s">
        <v>599</v>
      </c>
      <c r="C884" s="85" t="s">
        <v>1004</v>
      </c>
      <c r="D884" s="85" t="s">
        <v>1004</v>
      </c>
    </row>
    <row r="885" spans="2:4">
      <c r="B885" s="126" t="s">
        <v>377</v>
      </c>
      <c r="C885" s="85">
        <f>'MAL2T-2013A.XLS'!$E$702</f>
        <v>13</v>
      </c>
      <c r="D885" s="85">
        <f>'MAL2T-2013A.XLS'!$E$702</f>
        <v>13</v>
      </c>
    </row>
    <row r="886" spans="2:4">
      <c r="B886" s="126" t="s">
        <v>617</v>
      </c>
      <c r="C886" s="85">
        <f>'MAL2T-2013A.XLS'!$E$703</f>
        <v>25</v>
      </c>
      <c r="D886" s="85">
        <f>'MAL2T-2013A.XLS'!$E$703</f>
        <v>25</v>
      </c>
    </row>
    <row r="887" spans="2:4">
      <c r="B887" s="127" t="s">
        <v>761</v>
      </c>
      <c r="C887" s="118">
        <f>'MAL2T-2013A.XLS'!$E$704</f>
        <v>38</v>
      </c>
      <c r="D887" s="118">
        <f>'MAL2T-2013A.XLS'!$E$704</f>
        <v>38</v>
      </c>
    </row>
    <row r="888" spans="2:4">
      <c r="B888" s="126" t="s">
        <v>762</v>
      </c>
      <c r="C888" s="85" t="str">
        <f>'MAL2T-2013A.XLS'!$E$705</f>
        <v>xxxx</v>
      </c>
      <c r="D888" s="85" t="str">
        <f>'MAL2T-2013A.XLS'!$E$705</f>
        <v>xxxx</v>
      </c>
    </row>
    <row r="889" spans="2:4">
      <c r="B889" s="126" t="s">
        <v>763</v>
      </c>
      <c r="C889" s="85">
        <f>'MAL2T-2013A.XLS'!$E$706</f>
        <v>22</v>
      </c>
      <c r="D889" s="85">
        <f>'MAL2T-2013A.XLS'!$E$706</f>
        <v>22</v>
      </c>
    </row>
    <row r="890" spans="2:4">
      <c r="B890" s="126" t="s">
        <v>764</v>
      </c>
      <c r="C890" s="85">
        <f>'MAL2T-2013A.XLS'!$E$707</f>
        <v>1</v>
      </c>
      <c r="D890" s="85">
        <f>'MAL2T-2013A.XLS'!$E$707</f>
        <v>1</v>
      </c>
    </row>
    <row r="891" spans="2:4">
      <c r="B891" s="126" t="s">
        <v>995</v>
      </c>
      <c r="C891" s="85">
        <f>'MAL2T-2013A.XLS'!$E$708</f>
        <v>14</v>
      </c>
      <c r="D891" s="85">
        <f>'MAL2T-2013A.XLS'!$E$708</f>
        <v>14</v>
      </c>
    </row>
    <row r="892" spans="2:4">
      <c r="B892" s="126" t="s">
        <v>152</v>
      </c>
      <c r="C892" s="85">
        <f>'MAL2T-2013A.XLS'!$E$709</f>
        <v>1</v>
      </c>
      <c r="D892" s="85">
        <f>'MAL2T-2013A.XLS'!$E$709</f>
        <v>1</v>
      </c>
    </row>
    <row r="893" spans="2:4">
      <c r="B893" s="127" t="s">
        <v>1185</v>
      </c>
      <c r="C893" s="118">
        <f>'MAL2T-2013A.XLS'!$E$710</f>
        <v>38</v>
      </c>
      <c r="D893" s="118">
        <f>'MAL2T-2013A.XLS'!$E$710</f>
        <v>38</v>
      </c>
    </row>
    <row r="894" spans="2:4">
      <c r="B894" s="126" t="s">
        <v>762</v>
      </c>
      <c r="C894" s="85" t="str">
        <f>'MAL2T-2013A.XLS'!$E$711</f>
        <v>xxxx</v>
      </c>
      <c r="D894" s="85" t="str">
        <f>'MAL2T-2013A.XLS'!$E$711</f>
        <v>xxxx</v>
      </c>
    </row>
    <row r="895" spans="2:4">
      <c r="B895" s="126" t="s">
        <v>1266</v>
      </c>
      <c r="C895" s="85">
        <f>'MAL2T-2013A.XLS'!$E$712</f>
        <v>7</v>
      </c>
      <c r="D895" s="85">
        <f>'MAL2T-2013A.XLS'!$E$712</f>
        <v>7</v>
      </c>
    </row>
    <row r="896" spans="2:4">
      <c r="B896" s="126" t="s">
        <v>765</v>
      </c>
      <c r="C896" s="85">
        <f>'MAL2T-2013A.XLS'!$E$713</f>
        <v>1</v>
      </c>
      <c r="D896" s="85">
        <f>'MAL2T-2013A.XLS'!$E$713</f>
        <v>1</v>
      </c>
    </row>
    <row r="897" spans="2:4">
      <c r="B897" s="127" t="s">
        <v>649</v>
      </c>
      <c r="C897" s="118">
        <f>'MAL2T-2013A.XLS'!$E$714</f>
        <v>8</v>
      </c>
      <c r="D897" s="118">
        <f>'MAL2T-2013A.XLS'!$E$714</f>
        <v>8</v>
      </c>
    </row>
    <row r="898" spans="2:4">
      <c r="B898" s="133" t="s">
        <v>600</v>
      </c>
      <c r="C898" s="85" t="s">
        <v>1004</v>
      </c>
      <c r="D898" s="85" t="s">
        <v>1004</v>
      </c>
    </row>
    <row r="899" spans="2:4">
      <c r="B899" s="126" t="s">
        <v>377</v>
      </c>
      <c r="C899" s="85">
        <f>'MAL2T-2013A.XLS'!$F$702</f>
        <v>21</v>
      </c>
      <c r="D899" s="85">
        <f>'MAL2T-2013A.XLS'!$F$702</f>
        <v>21</v>
      </c>
    </row>
    <row r="900" spans="2:4">
      <c r="B900" s="126" t="s">
        <v>617</v>
      </c>
      <c r="C900" s="85">
        <f>'MAL2T-2013A.XLS'!$F$703</f>
        <v>22</v>
      </c>
      <c r="D900" s="85">
        <f>'MAL2T-2013A.XLS'!$F$703</f>
        <v>22</v>
      </c>
    </row>
    <row r="901" spans="2:4">
      <c r="B901" s="127" t="s">
        <v>761</v>
      </c>
      <c r="C901" s="118">
        <f>'MAL2T-2013A.XLS'!$F$704</f>
        <v>43</v>
      </c>
      <c r="D901" s="118">
        <f>'MAL2T-2013A.XLS'!$F$704</f>
        <v>43</v>
      </c>
    </row>
    <row r="902" spans="2:4">
      <c r="B902" s="126" t="s">
        <v>762</v>
      </c>
      <c r="C902" s="85" t="str">
        <f>'MAL2T-2013A.XLS'!$F$705</f>
        <v>xxxx</v>
      </c>
      <c r="D902" s="85" t="str">
        <f>'MAL2T-2013A.XLS'!$F$705</f>
        <v>xxxx</v>
      </c>
    </row>
    <row r="903" spans="2:4">
      <c r="B903" s="126" t="s">
        <v>763</v>
      </c>
      <c r="C903" s="85">
        <f>'MAL2T-2013A.XLS'!$F$706</f>
        <v>40</v>
      </c>
      <c r="D903" s="85">
        <f>'MAL2T-2013A.XLS'!$F$706</f>
        <v>40</v>
      </c>
    </row>
    <row r="904" spans="2:4">
      <c r="B904" s="126" t="s">
        <v>764</v>
      </c>
      <c r="C904" s="85">
        <f>'MAL2T-2013A.XLS'!$F$707</f>
        <v>1</v>
      </c>
      <c r="D904" s="85">
        <f>'MAL2T-2013A.XLS'!$F$707</f>
        <v>1</v>
      </c>
    </row>
    <row r="905" spans="2:4">
      <c r="B905" s="126" t="s">
        <v>995</v>
      </c>
      <c r="C905" s="85">
        <f>'MAL2T-2013A.XLS'!$F$708</f>
        <v>2</v>
      </c>
      <c r="D905" s="85">
        <f>'MAL2T-2013A.XLS'!$F$708</f>
        <v>2</v>
      </c>
    </row>
    <row r="906" spans="2:4">
      <c r="B906" s="126" t="s">
        <v>152</v>
      </c>
      <c r="C906" s="85">
        <f>'MAL2T-2013A.XLS'!$F$709</f>
        <v>0</v>
      </c>
      <c r="D906" s="85">
        <f>'MAL2T-2013A.XLS'!$F$709</f>
        <v>0</v>
      </c>
    </row>
    <row r="907" spans="2:4">
      <c r="B907" s="127" t="s">
        <v>1185</v>
      </c>
      <c r="C907" s="118">
        <f>'MAL2T-2013A.XLS'!$F$710</f>
        <v>43</v>
      </c>
      <c r="D907" s="118">
        <f>'MAL2T-2013A.XLS'!$F$710</f>
        <v>43</v>
      </c>
    </row>
    <row r="908" spans="2:4">
      <c r="B908" s="126" t="s">
        <v>762</v>
      </c>
      <c r="C908" s="85" t="str">
        <f>'MAL2T-2013A.XLS'!$F$711</f>
        <v>xxxx</v>
      </c>
      <c r="D908" s="85" t="str">
        <f>'MAL2T-2013A.XLS'!$F$711</f>
        <v>xxxx</v>
      </c>
    </row>
    <row r="909" spans="2:4">
      <c r="B909" s="126" t="s">
        <v>1266</v>
      </c>
      <c r="C909" s="85">
        <f>'MAL2T-2013A.XLS'!$F$712</f>
        <v>12</v>
      </c>
      <c r="D909" s="85">
        <f>'MAL2T-2013A.XLS'!$F$712</f>
        <v>12</v>
      </c>
    </row>
    <row r="910" spans="2:4">
      <c r="B910" s="126" t="s">
        <v>765</v>
      </c>
      <c r="C910" s="85">
        <f>'MAL2T-2013A.XLS'!$F$713</f>
        <v>6</v>
      </c>
      <c r="D910" s="85">
        <f>'MAL2T-2013A.XLS'!$F$713</f>
        <v>6</v>
      </c>
    </row>
    <row r="911" spans="2:4">
      <c r="B911" s="127" t="s">
        <v>649</v>
      </c>
      <c r="C911" s="118">
        <f>'MAL2T-2013A.XLS'!$F$714</f>
        <v>18</v>
      </c>
      <c r="D911" s="118">
        <f>'MAL2T-2013A.XLS'!$F$714</f>
        <v>18</v>
      </c>
    </row>
    <row r="912" spans="2:4">
      <c r="B912" s="133" t="s">
        <v>601</v>
      </c>
      <c r="C912" s="85" t="s">
        <v>1004</v>
      </c>
      <c r="D912" s="85" t="s">
        <v>1004</v>
      </c>
    </row>
    <row r="913" spans="2:4">
      <c r="B913" s="126" t="s">
        <v>377</v>
      </c>
      <c r="C913" s="85">
        <f>'MAL2T-2013A.XLS'!$G$702</f>
        <v>16</v>
      </c>
      <c r="D913" s="85">
        <f>'MAL2T-2013A.XLS'!$G$702</f>
        <v>16</v>
      </c>
    </row>
    <row r="914" spans="2:4">
      <c r="B914" s="126" t="s">
        <v>617</v>
      </c>
      <c r="C914" s="85">
        <f>'MAL2T-2013A.XLS'!$G$703</f>
        <v>28</v>
      </c>
      <c r="D914" s="85">
        <f>'MAL2T-2013A.XLS'!$G$703</f>
        <v>28</v>
      </c>
    </row>
    <row r="915" spans="2:4">
      <c r="B915" s="127" t="s">
        <v>761</v>
      </c>
      <c r="C915" s="118">
        <f>'MAL2T-2013A.XLS'!$G$704</f>
        <v>44</v>
      </c>
      <c r="D915" s="118">
        <f>'MAL2T-2013A.XLS'!$G$704</f>
        <v>44</v>
      </c>
    </row>
    <row r="916" spans="2:4">
      <c r="B916" s="126" t="s">
        <v>762</v>
      </c>
      <c r="C916" s="85" t="str">
        <f>'MAL2T-2013A.XLS'!$G$705</f>
        <v>xxxx</v>
      </c>
      <c r="D916" s="85" t="str">
        <f>'MAL2T-2013A.XLS'!$G$705</f>
        <v>xxxx</v>
      </c>
    </row>
    <row r="917" spans="2:4">
      <c r="B917" s="126" t="s">
        <v>763</v>
      </c>
      <c r="C917" s="85">
        <f>'MAL2T-2013A.XLS'!$G$706</f>
        <v>44</v>
      </c>
      <c r="D917" s="85">
        <f>'MAL2T-2013A.XLS'!$G$706</f>
        <v>44</v>
      </c>
    </row>
    <row r="918" spans="2:4">
      <c r="B918" s="126" t="s">
        <v>764</v>
      </c>
      <c r="C918" s="85">
        <f>'MAL2T-2013A.XLS'!$G$707</f>
        <v>0</v>
      </c>
      <c r="D918" s="85">
        <f>'MAL2T-2013A.XLS'!$G$707</f>
        <v>0</v>
      </c>
    </row>
    <row r="919" spans="2:4">
      <c r="B919" s="126" t="s">
        <v>995</v>
      </c>
      <c r="C919" s="85">
        <f>'MAL2T-2013A.XLS'!$G$708</f>
        <v>0</v>
      </c>
      <c r="D919" s="85">
        <f>'MAL2T-2013A.XLS'!$G$708</f>
        <v>0</v>
      </c>
    </row>
    <row r="920" spans="2:4">
      <c r="B920" s="126" t="s">
        <v>152</v>
      </c>
      <c r="C920" s="85">
        <f>'MAL2T-2013A.XLS'!$G$709</f>
        <v>0</v>
      </c>
      <c r="D920" s="85">
        <f>'MAL2T-2013A.XLS'!$G$709</f>
        <v>0</v>
      </c>
    </row>
    <row r="921" spans="2:4">
      <c r="B921" s="127" t="s">
        <v>1185</v>
      </c>
      <c r="C921" s="118">
        <f>'MAL2T-2013A.XLS'!$G$710</f>
        <v>44</v>
      </c>
      <c r="D921" s="118">
        <f>'MAL2T-2013A.XLS'!$G$710</f>
        <v>44</v>
      </c>
    </row>
    <row r="922" spans="2:4">
      <c r="B922" s="126" t="s">
        <v>762</v>
      </c>
      <c r="C922" s="85" t="str">
        <f>'MAL2T-2013A.XLS'!$G$711</f>
        <v>xxxx</v>
      </c>
      <c r="D922" s="85" t="str">
        <f>'MAL2T-2013A.XLS'!$G$711</f>
        <v>xxxx</v>
      </c>
    </row>
    <row r="923" spans="2:4">
      <c r="B923" s="126" t="s">
        <v>1266</v>
      </c>
      <c r="C923" s="85">
        <f>'MAL2T-2013A.XLS'!$G$712</f>
        <v>7</v>
      </c>
      <c r="D923" s="85">
        <f>'MAL2T-2013A.XLS'!$G$712</f>
        <v>7</v>
      </c>
    </row>
    <row r="924" spans="2:4">
      <c r="B924" s="126" t="s">
        <v>765</v>
      </c>
      <c r="C924" s="85">
        <f>'MAL2T-2013A.XLS'!$G$713</f>
        <v>10</v>
      </c>
      <c r="D924" s="85">
        <f>'MAL2T-2013A.XLS'!$G$713</f>
        <v>10</v>
      </c>
    </row>
    <row r="925" spans="2:4">
      <c r="B925" s="127" t="s">
        <v>649</v>
      </c>
      <c r="C925" s="118">
        <f>'MAL2T-2013A.XLS'!$G$714</f>
        <v>17</v>
      </c>
      <c r="D925" s="118">
        <f>'MAL2T-2013A.XLS'!$G$714</f>
        <v>17</v>
      </c>
    </row>
    <row r="926" spans="2:4">
      <c r="B926" s="133" t="s">
        <v>602</v>
      </c>
      <c r="C926" s="85" t="s">
        <v>1004</v>
      </c>
      <c r="D926" s="85" t="s">
        <v>1004</v>
      </c>
    </row>
    <row r="927" spans="2:4">
      <c r="B927" s="126" t="s">
        <v>377</v>
      </c>
      <c r="C927" s="85">
        <f>'MAL2T-2013A.XLS'!$H$702</f>
        <v>16</v>
      </c>
      <c r="D927" s="85">
        <f>'MAL2T-2013A.XLS'!$H$702</f>
        <v>16</v>
      </c>
    </row>
    <row r="928" spans="2:4">
      <c r="B928" s="126" t="s">
        <v>617</v>
      </c>
      <c r="C928" s="85">
        <f>'MAL2T-2013A.XLS'!$H$703</f>
        <v>56</v>
      </c>
      <c r="D928" s="85">
        <f>'MAL2T-2013A.XLS'!$H$703</f>
        <v>56</v>
      </c>
    </row>
    <row r="929" spans="2:4">
      <c r="B929" s="127" t="s">
        <v>761</v>
      </c>
      <c r="C929" s="118">
        <f>'MAL2T-2013A.XLS'!$H$704</f>
        <v>72</v>
      </c>
      <c r="D929" s="118">
        <f>'MAL2T-2013A.XLS'!$H$704</f>
        <v>72</v>
      </c>
    </row>
    <row r="930" spans="2:4">
      <c r="B930" s="126" t="s">
        <v>762</v>
      </c>
      <c r="C930" s="85" t="str">
        <f>'MAL2T-2013A.XLS'!$H$705</f>
        <v>xxxx</v>
      </c>
      <c r="D930" s="85" t="str">
        <f>'MAL2T-2013A.XLS'!$H$705</f>
        <v>xxxx</v>
      </c>
    </row>
    <row r="931" spans="2:4">
      <c r="B931" s="126" t="s">
        <v>763</v>
      </c>
      <c r="C931" s="85">
        <f>'MAL2T-2013A.XLS'!$H$706</f>
        <v>72</v>
      </c>
      <c r="D931" s="85">
        <f>'MAL2T-2013A.XLS'!$H$706</f>
        <v>72</v>
      </c>
    </row>
    <row r="932" spans="2:4">
      <c r="B932" s="126" t="s">
        <v>764</v>
      </c>
      <c r="C932" s="85">
        <f>'MAL2T-2013A.XLS'!$H$707</f>
        <v>0</v>
      </c>
      <c r="D932" s="85">
        <f>'MAL2T-2013A.XLS'!$H$707</f>
        <v>0</v>
      </c>
    </row>
    <row r="933" spans="2:4">
      <c r="B933" s="126" t="s">
        <v>995</v>
      </c>
      <c r="C933" s="85">
        <f>'MAL2T-2013A.XLS'!$H$708</f>
        <v>0</v>
      </c>
      <c r="D933" s="85">
        <f>'MAL2T-2013A.XLS'!$H$708</f>
        <v>0</v>
      </c>
    </row>
    <row r="934" spans="2:4">
      <c r="B934" s="126" t="s">
        <v>152</v>
      </c>
      <c r="C934" s="85">
        <f>'MAL2T-2013A.XLS'!$H$709</f>
        <v>0</v>
      </c>
      <c r="D934" s="85">
        <f>'MAL2T-2013A.XLS'!$H$709</f>
        <v>0</v>
      </c>
    </row>
    <row r="935" spans="2:4">
      <c r="B935" s="127" t="s">
        <v>1185</v>
      </c>
      <c r="C935" s="118">
        <f>'MAL2T-2013A.XLS'!$H$710</f>
        <v>72</v>
      </c>
      <c r="D935" s="118">
        <f>'MAL2T-2013A.XLS'!$H$710</f>
        <v>72</v>
      </c>
    </row>
    <row r="936" spans="2:4">
      <c r="B936" s="126" t="s">
        <v>762</v>
      </c>
      <c r="C936" s="85" t="str">
        <f>'MAL2T-2013A.XLS'!$H$711</f>
        <v>xxxx</v>
      </c>
      <c r="D936" s="85" t="str">
        <f>'MAL2T-2013A.XLS'!$H$711</f>
        <v>xxxx</v>
      </c>
    </row>
    <row r="937" spans="2:4">
      <c r="B937" s="126" t="s">
        <v>1266</v>
      </c>
      <c r="C937" s="85">
        <f>'MAL2T-2013A.XLS'!$H$712</f>
        <v>5</v>
      </c>
      <c r="D937" s="85">
        <f>'MAL2T-2013A.XLS'!$H$712</f>
        <v>5</v>
      </c>
    </row>
    <row r="938" spans="2:4">
      <c r="B938" s="126" t="s">
        <v>765</v>
      </c>
      <c r="C938" s="85">
        <f>'MAL2T-2013A.XLS'!$H$713</f>
        <v>20</v>
      </c>
      <c r="D938" s="85">
        <f>'MAL2T-2013A.XLS'!$H$713</f>
        <v>20</v>
      </c>
    </row>
    <row r="939" spans="2:4">
      <c r="B939" s="127" t="s">
        <v>649</v>
      </c>
      <c r="C939" s="118">
        <f>'MAL2T-2013A.XLS'!$H$714</f>
        <v>25</v>
      </c>
      <c r="D939" s="118">
        <f>'MAL2T-2013A.XLS'!$H$714</f>
        <v>25</v>
      </c>
    </row>
    <row r="940" spans="2:4">
      <c r="B940" s="133" t="s">
        <v>603</v>
      </c>
      <c r="C940" s="85" t="s">
        <v>1004</v>
      </c>
      <c r="D940" s="85" t="s">
        <v>1004</v>
      </c>
    </row>
    <row r="941" spans="2:4">
      <c r="B941" s="126" t="s">
        <v>377</v>
      </c>
      <c r="C941" s="85">
        <f>'MAL2T-2013A.XLS'!$I$702</f>
        <v>20</v>
      </c>
      <c r="D941" s="85">
        <f>'MAL2T-2013A.XLS'!$I$702</f>
        <v>20</v>
      </c>
    </row>
    <row r="942" spans="2:4">
      <c r="B942" s="126" t="s">
        <v>617</v>
      </c>
      <c r="C942" s="85">
        <f>'MAL2T-2013A.XLS'!$I$703</f>
        <v>75</v>
      </c>
      <c r="D942" s="85">
        <f>'MAL2T-2013A.XLS'!$I$703</f>
        <v>75</v>
      </c>
    </row>
    <row r="943" spans="2:4">
      <c r="B943" s="127" t="s">
        <v>761</v>
      </c>
      <c r="C943" s="118">
        <f>'MAL2T-2013A.XLS'!$I$704</f>
        <v>95</v>
      </c>
      <c r="D943" s="118">
        <f>'MAL2T-2013A.XLS'!$I$704</f>
        <v>95</v>
      </c>
    </row>
    <row r="944" spans="2:4">
      <c r="B944" s="126" t="s">
        <v>762</v>
      </c>
      <c r="C944" s="85" t="str">
        <f>'MAL2T-2013A.XLS'!$I$705</f>
        <v>xxxx</v>
      </c>
      <c r="D944" s="85" t="str">
        <f>'MAL2T-2013A.XLS'!$I$705</f>
        <v>xxxx</v>
      </c>
    </row>
    <row r="945" spans="2:4">
      <c r="B945" s="126" t="s">
        <v>763</v>
      </c>
      <c r="C945" s="85">
        <f>'MAL2T-2013A.XLS'!$I$706</f>
        <v>94</v>
      </c>
      <c r="D945" s="85">
        <f>'MAL2T-2013A.XLS'!$I$706</f>
        <v>94</v>
      </c>
    </row>
    <row r="946" spans="2:4">
      <c r="B946" s="126" t="s">
        <v>764</v>
      </c>
      <c r="C946" s="85">
        <f>'MAL2T-2013A.XLS'!$I$707</f>
        <v>0</v>
      </c>
      <c r="D946" s="85">
        <f>'MAL2T-2013A.XLS'!$I$707</f>
        <v>0</v>
      </c>
    </row>
    <row r="947" spans="2:4">
      <c r="B947" s="126" t="s">
        <v>995</v>
      </c>
      <c r="C947" s="85">
        <f>'MAL2T-2013A.XLS'!$I$708</f>
        <v>1</v>
      </c>
      <c r="D947" s="85">
        <f>'MAL2T-2013A.XLS'!$I$708</f>
        <v>1</v>
      </c>
    </row>
    <row r="948" spans="2:4">
      <c r="B948" s="126" t="s">
        <v>152</v>
      </c>
      <c r="C948" s="85">
        <f>'MAL2T-2013A.XLS'!$I$709</f>
        <v>0</v>
      </c>
      <c r="D948" s="85">
        <f>'MAL2T-2013A.XLS'!$I$709</f>
        <v>0</v>
      </c>
    </row>
    <row r="949" spans="2:4">
      <c r="B949" s="127" t="s">
        <v>1185</v>
      </c>
      <c r="C949" s="118">
        <f>'MAL2T-2013A.XLS'!$I$710</f>
        <v>95</v>
      </c>
      <c r="D949" s="118">
        <f>'MAL2T-2013A.XLS'!$I$710</f>
        <v>95</v>
      </c>
    </row>
    <row r="950" spans="2:4">
      <c r="B950" s="126" t="s">
        <v>762</v>
      </c>
      <c r="C950" s="85" t="str">
        <f>'MAL2T-2013A.XLS'!$I$711</f>
        <v>xxxx</v>
      </c>
      <c r="D950" s="85" t="str">
        <f>'MAL2T-2013A.XLS'!$I$711</f>
        <v>xxxx</v>
      </c>
    </row>
    <row r="951" spans="2:4">
      <c r="B951" s="126" t="s">
        <v>1266</v>
      </c>
      <c r="C951" s="85">
        <f>'MAL2T-2013A.XLS'!$I$712</f>
        <v>11</v>
      </c>
      <c r="D951" s="85">
        <f>'MAL2T-2013A.XLS'!$I$712</f>
        <v>11</v>
      </c>
    </row>
    <row r="952" spans="2:4">
      <c r="B952" s="126" t="s">
        <v>765</v>
      </c>
      <c r="C952" s="85">
        <f>'MAL2T-2013A.XLS'!$I$713</f>
        <v>21</v>
      </c>
      <c r="D952" s="85">
        <f>'MAL2T-2013A.XLS'!$I$713</f>
        <v>21</v>
      </c>
    </row>
    <row r="953" spans="2:4">
      <c r="B953" s="127" t="s">
        <v>649</v>
      </c>
      <c r="C953" s="118">
        <f>'MAL2T-2013A.XLS'!$I$714</f>
        <v>32</v>
      </c>
      <c r="D953" s="118">
        <f>'MAL2T-2013A.XLS'!$I$714</f>
        <v>32</v>
      </c>
    </row>
    <row r="954" spans="2:4">
      <c r="B954" s="133" t="s">
        <v>1098</v>
      </c>
      <c r="C954" s="85" t="s">
        <v>1004</v>
      </c>
      <c r="D954" s="85" t="s">
        <v>1004</v>
      </c>
    </row>
    <row r="955" spans="2:4">
      <c r="B955" s="126" t="s">
        <v>377</v>
      </c>
      <c r="C955" s="85">
        <f>'MAL2T-2013A.XLS'!$J$702</f>
        <v>24</v>
      </c>
      <c r="D955" s="85">
        <f>'MAL2T-2013A.XLS'!$J$702</f>
        <v>24</v>
      </c>
    </row>
    <row r="956" spans="2:4">
      <c r="B956" s="126" t="s">
        <v>617</v>
      </c>
      <c r="C956" s="85">
        <f>'MAL2T-2013A.XLS'!$J$703</f>
        <v>108</v>
      </c>
      <c r="D956" s="85">
        <f>'MAL2T-2013A.XLS'!$J$703</f>
        <v>108</v>
      </c>
    </row>
    <row r="957" spans="2:4">
      <c r="B957" s="127" t="s">
        <v>761</v>
      </c>
      <c r="C957" s="118">
        <f>'MAL2T-2013A.XLS'!$J$704</f>
        <v>132</v>
      </c>
      <c r="D957" s="118">
        <f>'MAL2T-2013A.XLS'!$J$704</f>
        <v>132</v>
      </c>
    </row>
    <row r="958" spans="2:4">
      <c r="B958" s="126" t="s">
        <v>762</v>
      </c>
      <c r="C958" s="85" t="str">
        <f>'MAL2T-2013A.XLS'!$J$705</f>
        <v>xxxx</v>
      </c>
      <c r="D958" s="85" t="str">
        <f>'MAL2T-2013A.XLS'!$J$705</f>
        <v>xxxx</v>
      </c>
    </row>
    <row r="959" spans="2:4">
      <c r="B959" s="126" t="s">
        <v>763</v>
      </c>
      <c r="C959" s="85">
        <f>'MAL2T-2013A.XLS'!$J$706</f>
        <v>132</v>
      </c>
      <c r="D959" s="85">
        <f>'MAL2T-2013A.XLS'!$J$706</f>
        <v>132</v>
      </c>
    </row>
    <row r="960" spans="2:4">
      <c r="B960" s="126" t="s">
        <v>764</v>
      </c>
      <c r="C960" s="85">
        <f>'MAL2T-2013A.XLS'!$J$707</f>
        <v>0</v>
      </c>
      <c r="D960" s="85">
        <f>'MAL2T-2013A.XLS'!$J$707</f>
        <v>0</v>
      </c>
    </row>
    <row r="961" spans="2:4">
      <c r="B961" s="126" t="s">
        <v>995</v>
      </c>
      <c r="C961" s="85">
        <f>'MAL2T-2013A.XLS'!$J$708</f>
        <v>0</v>
      </c>
      <c r="D961" s="85">
        <f>'MAL2T-2013A.XLS'!$J$708</f>
        <v>0</v>
      </c>
    </row>
    <row r="962" spans="2:4">
      <c r="B962" s="126" t="s">
        <v>152</v>
      </c>
      <c r="C962" s="85">
        <f>'MAL2T-2013A.XLS'!$J$709</f>
        <v>0</v>
      </c>
      <c r="D962" s="85">
        <f>'MAL2T-2013A.XLS'!$J$709</f>
        <v>0</v>
      </c>
    </row>
    <row r="963" spans="2:4">
      <c r="B963" s="127" t="s">
        <v>1185</v>
      </c>
      <c r="C963" s="118">
        <f>'MAL2T-2013A.XLS'!$J$710</f>
        <v>132</v>
      </c>
      <c r="D963" s="118">
        <f>'MAL2T-2013A.XLS'!$J$710</f>
        <v>132</v>
      </c>
    </row>
    <row r="964" spans="2:4">
      <c r="B964" s="126" t="s">
        <v>762</v>
      </c>
      <c r="C964" s="85" t="str">
        <f>'MAL2T-2013A.XLS'!$J$711</f>
        <v>xxxx</v>
      </c>
      <c r="D964" s="85" t="str">
        <f>'MAL2T-2013A.XLS'!$J$711</f>
        <v>xxxx</v>
      </c>
    </row>
    <row r="965" spans="2:4">
      <c r="B965" s="126" t="s">
        <v>1266</v>
      </c>
      <c r="C965" s="85">
        <f>'MAL2T-2013A.XLS'!$J$712</f>
        <v>9</v>
      </c>
      <c r="D965" s="85">
        <f>'MAL2T-2013A.XLS'!$J$712</f>
        <v>9</v>
      </c>
    </row>
    <row r="966" spans="2:4">
      <c r="B966" s="126" t="s">
        <v>765</v>
      </c>
      <c r="C966" s="85">
        <f>'MAL2T-2013A.XLS'!$J$713</f>
        <v>23</v>
      </c>
      <c r="D966" s="85">
        <f>'MAL2T-2013A.XLS'!$J$713</f>
        <v>23</v>
      </c>
    </row>
    <row r="967" spans="2:4">
      <c r="B967" s="127" t="s">
        <v>649</v>
      </c>
      <c r="C967" s="118">
        <f>'MAL2T-2013A.XLS'!$J$714</f>
        <v>32</v>
      </c>
      <c r="D967" s="118">
        <f>'MAL2T-2013A.XLS'!$J$714</f>
        <v>32</v>
      </c>
    </row>
    <row r="968" spans="2:4">
      <c r="B968" s="133" t="s">
        <v>364</v>
      </c>
      <c r="C968" s="85" t="s">
        <v>1004</v>
      </c>
      <c r="D968" s="85" t="s">
        <v>1004</v>
      </c>
    </row>
    <row r="969" spans="2:4">
      <c r="B969" s="126" t="s">
        <v>377</v>
      </c>
      <c r="C969" s="85">
        <f>'MAL2T-2013A.XLS'!$K$702</f>
        <v>143</v>
      </c>
      <c r="D969" s="85">
        <f>'MAL2T-2013A.XLS'!$K$702</f>
        <v>143</v>
      </c>
    </row>
    <row r="970" spans="2:4">
      <c r="B970" s="126" t="s">
        <v>617</v>
      </c>
      <c r="C970" s="85">
        <f>'MAL2T-2013A.XLS'!$K$703</f>
        <v>323</v>
      </c>
      <c r="D970" s="85">
        <f>'MAL2T-2013A.XLS'!$K$703</f>
        <v>323</v>
      </c>
    </row>
    <row r="971" spans="2:4">
      <c r="B971" s="127" t="s">
        <v>761</v>
      </c>
      <c r="C971" s="118">
        <f>'MAL2T-2013A.XLS'!$K$704</f>
        <v>466</v>
      </c>
      <c r="D971" s="118">
        <f>'MAL2T-2013A.XLS'!$K$704</f>
        <v>466</v>
      </c>
    </row>
    <row r="972" spans="2:4">
      <c r="B972" s="126" t="s">
        <v>762</v>
      </c>
      <c r="C972" s="85" t="str">
        <f>'MAL2T-2013A.XLS'!$K$705</f>
        <v>xxxx</v>
      </c>
      <c r="D972" s="85" t="str">
        <f>'MAL2T-2013A.XLS'!$K$705</f>
        <v>xxxx</v>
      </c>
    </row>
    <row r="973" spans="2:4">
      <c r="B973" s="126" t="s">
        <v>763</v>
      </c>
      <c r="C973" s="85">
        <f>'MAL2T-2013A.XLS'!$K$706</f>
        <v>409</v>
      </c>
      <c r="D973" s="85">
        <f>'MAL2T-2013A.XLS'!$K$706</f>
        <v>409</v>
      </c>
    </row>
    <row r="974" spans="2:4">
      <c r="B974" s="126" t="s">
        <v>764</v>
      </c>
      <c r="C974" s="85">
        <f>'MAL2T-2013A.XLS'!$K$707</f>
        <v>2</v>
      </c>
      <c r="D974" s="85">
        <f>'MAL2T-2013A.XLS'!$K$707</f>
        <v>2</v>
      </c>
    </row>
    <row r="975" spans="2:4">
      <c r="B975" s="126" t="s">
        <v>995</v>
      </c>
      <c r="C975" s="85">
        <f>'MAL2T-2013A.XLS'!$K$708</f>
        <v>29</v>
      </c>
      <c r="D975" s="85">
        <f>'MAL2T-2013A.XLS'!$K$708</f>
        <v>29</v>
      </c>
    </row>
    <row r="976" spans="2:4">
      <c r="B976" s="126" t="s">
        <v>152</v>
      </c>
      <c r="C976" s="85">
        <f>'MAL2T-2013A.XLS'!$K$709</f>
        <v>26</v>
      </c>
      <c r="D976" s="85">
        <f>'MAL2T-2013A.XLS'!$K$709</f>
        <v>26</v>
      </c>
    </row>
    <row r="977" spans="2:6">
      <c r="B977" s="127" t="s">
        <v>1185</v>
      </c>
      <c r="C977" s="118">
        <f>'MAL2T-2013A.XLS'!$K$710</f>
        <v>466</v>
      </c>
      <c r="D977" s="118">
        <f>'MAL2T-2013A.XLS'!$K$710</f>
        <v>466</v>
      </c>
    </row>
    <row r="978" spans="2:6">
      <c r="B978" s="126" t="s">
        <v>762</v>
      </c>
      <c r="C978" s="85" t="str">
        <f>'MAL2T-2013A.XLS'!$K$711</f>
        <v>xxxx</v>
      </c>
      <c r="D978" s="85" t="str">
        <f>'MAL2T-2013A.XLS'!$K$711</f>
        <v>xxxx</v>
      </c>
    </row>
    <row r="979" spans="2:6">
      <c r="B979" s="126" t="s">
        <v>1266</v>
      </c>
      <c r="C979" s="85">
        <f>'MAL2T-2013A.XLS'!$K$712</f>
        <v>52</v>
      </c>
      <c r="D979" s="85">
        <f>'MAL2T-2013A.XLS'!$K$712</f>
        <v>52</v>
      </c>
    </row>
    <row r="980" spans="2:6">
      <c r="B980" s="126" t="s">
        <v>765</v>
      </c>
      <c r="C980" s="85">
        <f>'MAL2T-2013A.XLS'!$K$713</f>
        <v>81</v>
      </c>
      <c r="D980" s="85">
        <f>'MAL2T-2013A.XLS'!$K$713</f>
        <v>81</v>
      </c>
    </row>
    <row r="981" spans="2:6">
      <c r="B981" s="127" t="s">
        <v>649</v>
      </c>
      <c r="C981" s="118">
        <f>'MAL2T-2013A.XLS'!$K$714</f>
        <v>133</v>
      </c>
      <c r="D981" s="118">
        <f>'MAL2T-2013A.XLS'!$K$714</f>
        <v>133</v>
      </c>
    </row>
    <row r="982" spans="2:6">
      <c r="B982" s="129"/>
    </row>
    <row r="983" spans="2:6">
      <c r="B983" s="138" t="s">
        <v>1144</v>
      </c>
      <c r="C983" s="100" t="str">
        <f>'MAL2T-2013A.XLS'!$H$720</f>
        <v/>
      </c>
      <c r="D983" s="100" t="str">
        <f>'MAL2T-2013A.XLS'!$H$720</f>
        <v/>
      </c>
    </row>
    <row r="984" spans="2:6">
      <c r="B984" s="129"/>
    </row>
    <row r="985" spans="2:6" ht="26.4">
      <c r="B985" s="129" t="str">
        <f>'MAL2T-2013A.XLS'!B722:J722</f>
        <v>Andel beboere i korttidsplasser i sykehjem som bydelen betaler for, i forhold til samlet antall beboere i sykehjem</v>
      </c>
      <c r="C985" s="187">
        <f>'MAL2T-2013A.XLS'!$K$722</f>
        <v>0.12713936430317849</v>
      </c>
      <c r="D985" s="187">
        <f>D979/D971</f>
        <v>0.11158798283261803</v>
      </c>
      <c r="E985" s="183" t="s">
        <v>1348</v>
      </c>
      <c r="F985" s="9" t="s">
        <v>1179</v>
      </c>
    </row>
    <row r="986" spans="2:6" ht="26.4">
      <c r="B986" s="129" t="str">
        <f>'MAL2T-2013A.XLS'!B725:J725</f>
        <v>Andel beboere i skjermede enheter som bydelen betaler for, i forhold til samlet antall beboere i sykehjem</v>
      </c>
      <c r="C986" s="187">
        <f>'MAL2T-2013A.XLS'!$K$725</f>
        <v>0.1980440097799511</v>
      </c>
      <c r="D986" s="187">
        <f>D980/D971</f>
        <v>0.17381974248927037</v>
      </c>
      <c r="E986" s="183" t="s">
        <v>1348</v>
      </c>
      <c r="F986" s="9" t="s">
        <v>1179</v>
      </c>
    </row>
    <row r="987" spans="2:6">
      <c r="B987" s="129"/>
    </row>
    <row r="988" spans="2:6">
      <c r="B988" s="113" t="s">
        <v>1227</v>
      </c>
    </row>
    <row r="989" spans="2:6">
      <c r="B989" s="126" t="s">
        <v>697</v>
      </c>
    </row>
    <row r="990" spans="2:6">
      <c r="B990" s="129" t="s">
        <v>604</v>
      </c>
      <c r="C990" s="85" t="s">
        <v>363</v>
      </c>
      <c r="D990" s="85" t="s">
        <v>363</v>
      </c>
    </row>
    <row r="991" spans="2:6">
      <c r="B991" s="126" t="s">
        <v>527</v>
      </c>
      <c r="C991" s="85">
        <f>'MAL2T-2013A.XLS'!$I$738</f>
        <v>10</v>
      </c>
      <c r="D991" s="85">
        <f>'MAL2T-2013A.XLS'!$I$738</f>
        <v>10</v>
      </c>
    </row>
    <row r="992" spans="2:6">
      <c r="B992" s="126" t="s">
        <v>528</v>
      </c>
      <c r="C992" s="85">
        <f>'MAL2T-2013A.XLS'!$J$738</f>
        <v>0</v>
      </c>
      <c r="D992" s="85">
        <f>'MAL2T-2013A.XLS'!$J$738</f>
        <v>0</v>
      </c>
    </row>
    <row r="993" spans="2:4">
      <c r="B993" s="126" t="s">
        <v>354</v>
      </c>
      <c r="C993" s="85">
        <f>'MAL2T-2013A.XLS'!$K$738</f>
        <v>10</v>
      </c>
      <c r="D993" s="85">
        <f>'MAL2T-2013A.XLS'!$K$738</f>
        <v>10</v>
      </c>
    </row>
    <row r="994" spans="2:4">
      <c r="B994" s="129" t="s">
        <v>605</v>
      </c>
      <c r="C994" s="85" t="s">
        <v>363</v>
      </c>
      <c r="D994" s="85" t="s">
        <v>363</v>
      </c>
    </row>
    <row r="995" spans="2:4">
      <c r="B995" s="126" t="s">
        <v>527</v>
      </c>
      <c r="C995" s="85">
        <f>'MAL2T-2013A.XLS'!$I$747</f>
        <v>3</v>
      </c>
      <c r="D995" s="85">
        <f>'MAL2T-2013A.XLS'!$I$747</f>
        <v>3</v>
      </c>
    </row>
    <row r="996" spans="2:4">
      <c r="B996" s="126" t="s">
        <v>528</v>
      </c>
      <c r="C996" s="85">
        <f>'MAL2T-2013A.XLS'!$J$747</f>
        <v>0</v>
      </c>
      <c r="D996" s="85">
        <f>'MAL2T-2013A.XLS'!$J$747</f>
        <v>0</v>
      </c>
    </row>
    <row r="997" spans="2:4">
      <c r="B997" s="126" t="s">
        <v>529</v>
      </c>
      <c r="C997" s="85">
        <f>'MAL2T-2013A.XLS'!$K$747</f>
        <v>3</v>
      </c>
      <c r="D997" s="85">
        <f>'MAL2T-2013A.XLS'!$K$747</f>
        <v>3</v>
      </c>
    </row>
    <row r="998" spans="2:4">
      <c r="B998" s="129" t="s">
        <v>606</v>
      </c>
      <c r="C998" s="85" t="s">
        <v>363</v>
      </c>
      <c r="D998" s="85" t="s">
        <v>363</v>
      </c>
    </row>
    <row r="999" spans="2:4">
      <c r="B999" s="126" t="s">
        <v>527</v>
      </c>
      <c r="C999" s="85">
        <f>'MAL2T-2013A.XLS'!$I$748</f>
        <v>13</v>
      </c>
      <c r="D999" s="85">
        <f>'MAL2T-2013A.XLS'!$I$748</f>
        <v>13</v>
      </c>
    </row>
    <row r="1000" spans="2:4">
      <c r="B1000" s="126" t="s">
        <v>528</v>
      </c>
      <c r="C1000" s="85">
        <f>'MAL2T-2013A.XLS'!$J$748</f>
        <v>0</v>
      </c>
      <c r="D1000" s="85">
        <f>'MAL2T-2013A.XLS'!$J$748</f>
        <v>0</v>
      </c>
    </row>
    <row r="1001" spans="2:4">
      <c r="B1001" s="126" t="s">
        <v>530</v>
      </c>
      <c r="C1001" s="85">
        <f>'MAL2T-2013A.XLS'!$K$748</f>
        <v>13</v>
      </c>
      <c r="D1001" s="85">
        <f>'MAL2T-2013A.XLS'!$K$748</f>
        <v>13</v>
      </c>
    </row>
    <row r="1002" spans="2:4">
      <c r="B1002" s="108"/>
    </row>
    <row r="1003" spans="2:4" ht="26.4">
      <c r="B1003" s="113" t="s">
        <v>1079</v>
      </c>
      <c r="C1003" s="85">
        <f>'MAL2T-2013A.XLS'!$K$772</f>
        <v>27</v>
      </c>
      <c r="D1003" s="85">
        <f>'MAL2T-2013A.XLS'!$K$772</f>
        <v>27</v>
      </c>
    </row>
    <row r="1004" spans="2:4">
      <c r="B1004" s="126"/>
    </row>
    <row r="1005" spans="2:4" ht="26.4">
      <c r="B1005" s="113" t="s">
        <v>1046</v>
      </c>
    </row>
    <row r="1006" spans="2:4">
      <c r="B1006" s="135" t="s">
        <v>1390</v>
      </c>
      <c r="C1006" s="85" t="s">
        <v>444</v>
      </c>
      <c r="D1006" s="85" t="s">
        <v>444</v>
      </c>
    </row>
    <row r="1007" spans="2:4">
      <c r="B1007" s="123" t="s">
        <v>1378</v>
      </c>
      <c r="C1007" s="85">
        <f>'MAL2T-2013A.XLS'!$D$792</f>
        <v>0</v>
      </c>
      <c r="D1007" s="85">
        <f>'MAL2T-2013A.XLS'!$D$792</f>
        <v>0</v>
      </c>
    </row>
    <row r="1008" spans="2:4">
      <c r="B1008" s="123" t="s">
        <v>1385</v>
      </c>
      <c r="C1008" s="85">
        <f>'MAL2T-2013A.XLS'!$E$792</f>
        <v>0</v>
      </c>
      <c r="D1008" s="85">
        <f>'MAL2T-2013A.XLS'!$E$792</f>
        <v>0</v>
      </c>
    </row>
    <row r="1009" spans="2:4">
      <c r="B1009" s="123" t="s">
        <v>1379</v>
      </c>
      <c r="C1009" s="85">
        <f>'MAL2T-2013A.XLS'!$F$792</f>
        <v>0</v>
      </c>
      <c r="D1009" s="85">
        <f>'MAL2T-2013A.XLS'!$F$792</f>
        <v>0</v>
      </c>
    </row>
    <row r="1010" spans="2:4">
      <c r="B1010" s="123" t="s">
        <v>1380</v>
      </c>
      <c r="C1010" s="85">
        <f>'MAL2T-2013A.XLS'!$G$792</f>
        <v>0</v>
      </c>
      <c r="D1010" s="85">
        <f>'MAL2T-2013A.XLS'!$G$792</f>
        <v>0</v>
      </c>
    </row>
    <row r="1011" spans="2:4">
      <c r="B1011" s="123" t="s">
        <v>1386</v>
      </c>
      <c r="C1011" s="85">
        <f>'MAL2T-2013A.XLS'!$H$792</f>
        <v>0</v>
      </c>
      <c r="D1011" s="85">
        <f>'MAL2T-2013A.XLS'!$H$792</f>
        <v>0</v>
      </c>
    </row>
    <row r="1012" spans="2:4">
      <c r="B1012" s="123" t="s">
        <v>1387</v>
      </c>
      <c r="C1012" s="85">
        <f>'MAL2T-2013A.XLS'!$I$792</f>
        <v>0</v>
      </c>
      <c r="D1012" s="85">
        <f>'MAL2T-2013A.XLS'!$I$792</f>
        <v>0</v>
      </c>
    </row>
    <row r="1013" spans="2:4">
      <c r="B1013" s="123" t="s">
        <v>1388</v>
      </c>
      <c r="C1013" s="85">
        <f>'MAL2T-2013A.XLS'!$J$792</f>
        <v>0</v>
      </c>
      <c r="D1013" s="85">
        <f>'MAL2T-2013A.XLS'!$J$792</f>
        <v>0</v>
      </c>
    </row>
    <row r="1014" spans="2:4">
      <c r="B1014" s="140" t="s">
        <v>607</v>
      </c>
      <c r="C1014" s="118">
        <f>'MAL2T-2013A.XLS'!$K$792</f>
        <v>0</v>
      </c>
      <c r="D1014" s="118">
        <f>'MAL2T-2013A.XLS'!$K$792</f>
        <v>0</v>
      </c>
    </row>
    <row r="1015" spans="2:4">
      <c r="B1015" s="135" t="s">
        <v>175</v>
      </c>
      <c r="C1015" s="85" t="s">
        <v>444</v>
      </c>
      <c r="D1015" s="85" t="s">
        <v>444</v>
      </c>
    </row>
    <row r="1016" spans="2:4">
      <c r="B1016" s="123" t="s">
        <v>1378</v>
      </c>
      <c r="C1016" s="85">
        <f>'MAL2T-2013A.XLS'!$D$793</f>
        <v>0</v>
      </c>
      <c r="D1016" s="85">
        <f>'MAL2T-2013A.XLS'!$D$793</f>
        <v>0</v>
      </c>
    </row>
    <row r="1017" spans="2:4">
      <c r="B1017" s="123" t="s">
        <v>1385</v>
      </c>
      <c r="C1017" s="85">
        <f>'MAL2T-2013A.XLS'!$E$793</f>
        <v>0</v>
      </c>
      <c r="D1017" s="85">
        <f>'MAL2T-2013A.XLS'!$E$793</f>
        <v>0</v>
      </c>
    </row>
    <row r="1018" spans="2:4">
      <c r="B1018" s="123" t="s">
        <v>1379</v>
      </c>
      <c r="C1018" s="85">
        <f>'MAL2T-2013A.XLS'!$F$793</f>
        <v>0</v>
      </c>
      <c r="D1018" s="85">
        <f>'MAL2T-2013A.XLS'!$F$793</f>
        <v>0</v>
      </c>
    </row>
    <row r="1019" spans="2:4">
      <c r="B1019" s="123" t="s">
        <v>1380</v>
      </c>
      <c r="C1019" s="85">
        <f>'MAL2T-2013A.XLS'!$G$793</f>
        <v>0</v>
      </c>
      <c r="D1019" s="85">
        <f>'MAL2T-2013A.XLS'!$G$793</f>
        <v>0</v>
      </c>
    </row>
    <row r="1020" spans="2:4">
      <c r="B1020" s="123" t="s">
        <v>1386</v>
      </c>
      <c r="C1020" s="85">
        <f>'MAL2T-2013A.XLS'!$H$793</f>
        <v>0</v>
      </c>
      <c r="D1020" s="85">
        <f>'MAL2T-2013A.XLS'!$H$793</f>
        <v>0</v>
      </c>
    </row>
    <row r="1021" spans="2:4">
      <c r="B1021" s="123" t="s">
        <v>1387</v>
      </c>
      <c r="C1021" s="85">
        <f>'MAL2T-2013A.XLS'!$I$793</f>
        <v>0</v>
      </c>
      <c r="D1021" s="85">
        <f>'MAL2T-2013A.XLS'!$I$793</f>
        <v>0</v>
      </c>
    </row>
    <row r="1022" spans="2:4">
      <c r="B1022" s="123" t="s">
        <v>1388</v>
      </c>
      <c r="C1022" s="85">
        <f>'MAL2T-2013A.XLS'!$J$793</f>
        <v>0</v>
      </c>
      <c r="D1022" s="85">
        <f>'MAL2T-2013A.XLS'!$J$793</f>
        <v>0</v>
      </c>
    </row>
    <row r="1023" spans="2:4">
      <c r="B1023" s="140" t="s">
        <v>802</v>
      </c>
      <c r="C1023" s="118">
        <f>'MAL2T-2013A.XLS'!$K$793</f>
        <v>0</v>
      </c>
      <c r="D1023" s="118">
        <f>'MAL2T-2013A.XLS'!$K$793</f>
        <v>0</v>
      </c>
    </row>
    <row r="1024" spans="2:4">
      <c r="B1024" s="135" t="s">
        <v>608</v>
      </c>
      <c r="C1024" s="84" t="s">
        <v>444</v>
      </c>
      <c r="D1024" s="84" t="s">
        <v>444</v>
      </c>
    </row>
    <row r="1025" spans="2:4">
      <c r="B1025" s="123" t="s">
        <v>1378</v>
      </c>
      <c r="C1025" s="85">
        <f>'MAL2T-2013A.XLS'!$D$794</f>
        <v>0</v>
      </c>
      <c r="D1025" s="85">
        <f>'MAL2T-2013A.XLS'!$D$794</f>
        <v>0</v>
      </c>
    </row>
    <row r="1026" spans="2:4">
      <c r="B1026" s="123" t="s">
        <v>1385</v>
      </c>
      <c r="C1026" s="85">
        <f>'MAL2T-2013A.XLS'!$E$794</f>
        <v>0</v>
      </c>
      <c r="D1026" s="85">
        <f>'MAL2T-2013A.XLS'!$E$794</f>
        <v>0</v>
      </c>
    </row>
    <row r="1027" spans="2:4">
      <c r="B1027" s="123" t="s">
        <v>1379</v>
      </c>
      <c r="C1027" s="85">
        <f>'MAL2T-2013A.XLS'!$F$794</f>
        <v>0</v>
      </c>
      <c r="D1027" s="85">
        <f>'MAL2T-2013A.XLS'!$F$794</f>
        <v>0</v>
      </c>
    </row>
    <row r="1028" spans="2:4">
      <c r="B1028" s="123" t="s">
        <v>1380</v>
      </c>
      <c r="C1028" s="85" t="str">
        <f>'MAL2T-2013A.XLS'!$G$794</f>
        <v>xxxxx</v>
      </c>
      <c r="D1028" s="85" t="str">
        <f>'MAL2T-2013A.XLS'!$G$794</f>
        <v>xxxxx</v>
      </c>
    </row>
    <row r="1029" spans="2:4">
      <c r="B1029" s="123" t="s">
        <v>1386</v>
      </c>
      <c r="C1029" s="85" t="str">
        <f>'MAL2T-2013A.XLS'!$H$794</f>
        <v>xxxxx</v>
      </c>
      <c r="D1029" s="85" t="str">
        <f>'MAL2T-2013A.XLS'!$H$794</f>
        <v>xxxxx</v>
      </c>
    </row>
    <row r="1030" spans="2:4">
      <c r="B1030" s="123" t="s">
        <v>1387</v>
      </c>
      <c r="C1030" s="85" t="str">
        <f>'MAL2T-2013A.XLS'!$I$794</f>
        <v>xxxxx</v>
      </c>
      <c r="D1030" s="85" t="str">
        <f>'MAL2T-2013A.XLS'!$I$794</f>
        <v>xxxxx</v>
      </c>
    </row>
    <row r="1031" spans="2:4">
      <c r="B1031" s="123" t="s">
        <v>1388</v>
      </c>
      <c r="C1031" s="85" t="str">
        <f>'MAL2T-2013A.XLS'!$J$794</f>
        <v>xxxxx</v>
      </c>
      <c r="D1031" s="85" t="str">
        <f>'MAL2T-2013A.XLS'!$J$794</f>
        <v>xxxxx</v>
      </c>
    </row>
    <row r="1032" spans="2:4">
      <c r="B1032" s="140" t="s">
        <v>1381</v>
      </c>
      <c r="C1032" s="118">
        <f>'MAL2T-2013A.XLS'!$K$794</f>
        <v>0</v>
      </c>
      <c r="D1032" s="118">
        <f>'MAL2T-2013A.XLS'!$K$794</f>
        <v>0</v>
      </c>
    </row>
    <row r="1033" spans="2:4">
      <c r="B1033" s="135" t="s">
        <v>609</v>
      </c>
      <c r="C1033" s="85" t="s">
        <v>444</v>
      </c>
      <c r="D1033" s="85" t="s">
        <v>444</v>
      </c>
    </row>
    <row r="1034" spans="2:4">
      <c r="B1034" s="123" t="s">
        <v>1378</v>
      </c>
      <c r="C1034" s="85">
        <f>'MAL2T-2013A.XLS'!$D$795</f>
        <v>0</v>
      </c>
      <c r="D1034" s="85">
        <f>'MAL2T-2013A.XLS'!$D$795</f>
        <v>0</v>
      </c>
    </row>
    <row r="1035" spans="2:4">
      <c r="B1035" s="123" t="s">
        <v>1385</v>
      </c>
      <c r="C1035" s="85">
        <f>'MAL2T-2013A.XLS'!$E$795</f>
        <v>0</v>
      </c>
      <c r="D1035" s="85">
        <f>'MAL2T-2013A.XLS'!$E$795</f>
        <v>0</v>
      </c>
    </row>
    <row r="1036" spans="2:4">
      <c r="B1036" s="123" t="s">
        <v>1379</v>
      </c>
      <c r="C1036" s="85">
        <f>'MAL2T-2013A.XLS'!$F$795</f>
        <v>0</v>
      </c>
      <c r="D1036" s="85">
        <f>'MAL2T-2013A.XLS'!$F$795</f>
        <v>0</v>
      </c>
    </row>
    <row r="1037" spans="2:4">
      <c r="B1037" s="123" t="s">
        <v>1380</v>
      </c>
      <c r="C1037" s="85">
        <f>'MAL2T-2013A.XLS'!$G$795</f>
        <v>0</v>
      </c>
      <c r="D1037" s="85">
        <f>'MAL2T-2013A.XLS'!$G$795</f>
        <v>0</v>
      </c>
    </row>
    <row r="1038" spans="2:4">
      <c r="B1038" s="123" t="s">
        <v>1386</v>
      </c>
      <c r="C1038" s="85">
        <f>'MAL2T-2013A.XLS'!$H$795</f>
        <v>0</v>
      </c>
      <c r="D1038" s="85">
        <f>'MAL2T-2013A.XLS'!$H$795</f>
        <v>0</v>
      </c>
    </row>
    <row r="1039" spans="2:4">
      <c r="B1039" s="123" t="s">
        <v>1387</v>
      </c>
      <c r="C1039" s="85">
        <f>'MAL2T-2013A.XLS'!$I$795</f>
        <v>0</v>
      </c>
      <c r="D1039" s="85">
        <f>'MAL2T-2013A.XLS'!$I$795</f>
        <v>0</v>
      </c>
    </row>
    <row r="1040" spans="2:4">
      <c r="B1040" s="123" t="s">
        <v>1388</v>
      </c>
      <c r="C1040" s="85">
        <f>'MAL2T-2013A.XLS'!$J$795</f>
        <v>0</v>
      </c>
      <c r="D1040" s="85">
        <f>'MAL2T-2013A.XLS'!$J$795</f>
        <v>0</v>
      </c>
    </row>
    <row r="1041" spans="2:7">
      <c r="B1041" s="140" t="s">
        <v>1007</v>
      </c>
      <c r="C1041" s="118">
        <f>'MAL2T-2013A.XLS'!$K$795</f>
        <v>0</v>
      </c>
      <c r="D1041" s="118">
        <f>'MAL2T-2013A.XLS'!$K$795</f>
        <v>0</v>
      </c>
    </row>
    <row r="1042" spans="2:7" ht="26.4">
      <c r="B1042" s="135" t="s">
        <v>933</v>
      </c>
      <c r="C1042" s="85" t="s">
        <v>444</v>
      </c>
      <c r="D1042" s="85" t="s">
        <v>444</v>
      </c>
    </row>
    <row r="1043" spans="2:7">
      <c r="B1043" s="123" t="s">
        <v>1378</v>
      </c>
      <c r="C1043" s="85">
        <f>'MAL2T-2013A.XLS'!$D$796</f>
        <v>6</v>
      </c>
      <c r="D1043" s="85">
        <f>'MAL2T-2013A.XLS'!$D$796</f>
        <v>6</v>
      </c>
    </row>
    <row r="1044" spans="2:7">
      <c r="B1044" s="123" t="s">
        <v>1385</v>
      </c>
      <c r="C1044" s="85">
        <f>'MAL2T-2013A.XLS'!$E$796</f>
        <v>5</v>
      </c>
      <c r="D1044" s="85">
        <f>'MAL2T-2013A.XLS'!$E$796</f>
        <v>5</v>
      </c>
    </row>
    <row r="1045" spans="2:7">
      <c r="B1045" s="123" t="s">
        <v>1379</v>
      </c>
      <c r="C1045" s="85">
        <f>'MAL2T-2013A.XLS'!$F$796</f>
        <v>6</v>
      </c>
      <c r="D1045" s="85">
        <f>'MAL2T-2013A.XLS'!$F$796</f>
        <v>6</v>
      </c>
    </row>
    <row r="1046" spans="2:7">
      <c r="B1046" s="123" t="s">
        <v>1380</v>
      </c>
      <c r="C1046" s="85">
        <f>'MAL2T-2013A.XLS'!$G$796</f>
        <v>3</v>
      </c>
      <c r="D1046" s="85">
        <f>'MAL2T-2013A.XLS'!$G$796</f>
        <v>3</v>
      </c>
    </row>
    <row r="1047" spans="2:7">
      <c r="B1047" s="123" t="s">
        <v>1386</v>
      </c>
      <c r="C1047" s="85">
        <f>'MAL2T-2013A.XLS'!$H$796</f>
        <v>1</v>
      </c>
      <c r="D1047" s="85">
        <f>'MAL2T-2013A.XLS'!$H$796</f>
        <v>1</v>
      </c>
    </row>
    <row r="1048" spans="2:7">
      <c r="B1048" s="123" t="s">
        <v>1387</v>
      </c>
      <c r="C1048" s="85">
        <f>'MAL2T-2013A.XLS'!$I$796</f>
        <v>2</v>
      </c>
      <c r="D1048" s="85">
        <f>'MAL2T-2013A.XLS'!$I$796</f>
        <v>2</v>
      </c>
    </row>
    <row r="1049" spans="2:7">
      <c r="B1049" s="123" t="s">
        <v>1388</v>
      </c>
      <c r="C1049" s="85">
        <f>'MAL2T-2013A.XLS'!$J$796</f>
        <v>0</v>
      </c>
      <c r="D1049" s="85">
        <f>'MAL2T-2013A.XLS'!$J$796</f>
        <v>0</v>
      </c>
    </row>
    <row r="1050" spans="2:7">
      <c r="B1050" s="140" t="s">
        <v>1067</v>
      </c>
      <c r="C1050" s="118">
        <f>'MAL2T-2013A.XLS'!$K$796</f>
        <v>23</v>
      </c>
      <c r="D1050" s="118">
        <f>'MAL2T-2013A.XLS'!$K$796</f>
        <v>23</v>
      </c>
    </row>
    <row r="1051" spans="2:7">
      <c r="B1051" s="135"/>
    </row>
    <row r="1052" spans="2:7">
      <c r="B1052" s="137" t="s">
        <v>366</v>
      </c>
      <c r="C1052" s="184">
        <f>'MAL2T-2013A.XLS'!$K$799</f>
        <v>0</v>
      </c>
      <c r="D1052" s="184">
        <f>IF(D1041=0,0,(D1034*15+D1035*45+D1036*75+D1037*105+D1038*150+D1039*270+D1040*365)/D1041)</f>
        <v>0</v>
      </c>
      <c r="E1052" s="183" t="s">
        <v>1351</v>
      </c>
      <c r="F1052" s="9" t="s">
        <v>1179</v>
      </c>
    </row>
    <row r="1053" spans="2:7">
      <c r="B1053" s="137"/>
      <c r="C1053" s="88"/>
      <c r="D1053" s="88"/>
    </row>
    <row r="1054" spans="2:7" s="111" customFormat="1" ht="39.6">
      <c r="B1054" s="107" t="s">
        <v>1228</v>
      </c>
      <c r="C1054" s="110"/>
      <c r="D1054" s="110"/>
      <c r="G1054" s="579"/>
    </row>
    <row r="1055" spans="2:7">
      <c r="B1055" s="126" t="s">
        <v>78</v>
      </c>
      <c r="C1055" s="101">
        <f>'MAL2T-2013A.XLS'!$J$807</f>
        <v>16.600000000000001</v>
      </c>
      <c r="D1055" s="101">
        <f>'MAL2T-2013A.XLS'!$J$807</f>
        <v>16.600000000000001</v>
      </c>
    </row>
    <row r="1056" spans="2:7">
      <c r="B1056" s="155" t="s">
        <v>914</v>
      </c>
      <c r="C1056" s="101">
        <f>'MAL2T-2013A.XLS'!$J$808</f>
        <v>53.4</v>
      </c>
      <c r="D1056" s="101">
        <f>'MAL2T-2013A.XLS'!$J$808</f>
        <v>53.4</v>
      </c>
    </row>
    <row r="1057" spans="1:4">
      <c r="B1057" s="155" t="s">
        <v>915</v>
      </c>
      <c r="C1057" s="101">
        <f>'MAL2T-2013A.XLS'!$J$809</f>
        <v>9</v>
      </c>
      <c r="D1057" s="101">
        <f>'MAL2T-2013A.XLS'!$J$809</f>
        <v>9</v>
      </c>
    </row>
    <row r="1058" spans="1:4">
      <c r="B1058" s="155" t="s">
        <v>916</v>
      </c>
      <c r="C1058" s="101">
        <f>'MAL2T-2013A.XLS'!$J$810</f>
        <v>7</v>
      </c>
      <c r="D1058" s="101">
        <f>'MAL2T-2013A.XLS'!$J$810</f>
        <v>7</v>
      </c>
    </row>
    <row r="1059" spans="1:4" ht="26.4">
      <c r="B1059" s="155" t="s">
        <v>917</v>
      </c>
      <c r="C1059" s="101">
        <f>'MAL2T-2013A.XLS'!$J$811</f>
        <v>31.5</v>
      </c>
      <c r="D1059" s="101">
        <f>'MAL2T-2013A.XLS'!$J$811</f>
        <v>31.5</v>
      </c>
    </row>
    <row r="1060" spans="1:4">
      <c r="B1060" s="135"/>
    </row>
    <row r="1061" spans="1:4" ht="41.25" customHeight="1">
      <c r="A1061" s="9" t="s">
        <v>106</v>
      </c>
      <c r="B1061" s="114" t="s">
        <v>1078</v>
      </c>
    </row>
    <row r="1062" spans="1:4">
      <c r="A1062" s="9" t="s">
        <v>106</v>
      </c>
      <c r="B1062" s="129" t="s">
        <v>839</v>
      </c>
      <c r="C1062" s="85" t="s">
        <v>444</v>
      </c>
      <c r="D1062" s="85" t="s">
        <v>444</v>
      </c>
    </row>
    <row r="1063" spans="1:4">
      <c r="A1063" s="9" t="s">
        <v>106</v>
      </c>
      <c r="B1063" s="131" t="s">
        <v>454</v>
      </c>
      <c r="C1063" s="85">
        <f>'MAL2T-2013A.XLS'!$E$822</f>
        <v>194</v>
      </c>
      <c r="D1063" s="85">
        <f>'MAL2T-2013A.XLS'!$E$822</f>
        <v>194</v>
      </c>
    </row>
    <row r="1064" spans="1:4">
      <c r="A1064" s="9" t="s">
        <v>106</v>
      </c>
      <c r="B1064" s="131" t="s">
        <v>455</v>
      </c>
      <c r="C1064" s="85">
        <f>'MAL2T-2013A.XLS'!$E$823</f>
        <v>16</v>
      </c>
      <c r="D1064" s="85">
        <f>'MAL2T-2013A.XLS'!$E$823</f>
        <v>16</v>
      </c>
    </row>
    <row r="1065" spans="1:4">
      <c r="A1065" s="9" t="s">
        <v>106</v>
      </c>
      <c r="B1065" s="127" t="s">
        <v>453</v>
      </c>
      <c r="C1065" s="118">
        <f>'MAL2T-2013A.XLS'!$E$824</f>
        <v>210</v>
      </c>
      <c r="D1065" s="118">
        <f>'MAL2T-2013A.XLS'!$E$824</f>
        <v>210</v>
      </c>
    </row>
    <row r="1066" spans="1:4">
      <c r="A1066" s="9" t="s">
        <v>106</v>
      </c>
      <c r="B1066" s="129" t="s">
        <v>696</v>
      </c>
      <c r="C1066" s="85" t="s">
        <v>444</v>
      </c>
      <c r="D1066" s="85" t="s">
        <v>444</v>
      </c>
    </row>
    <row r="1067" spans="1:4">
      <c r="A1067" s="9" t="s">
        <v>106</v>
      </c>
      <c r="B1067" s="131" t="s">
        <v>454</v>
      </c>
      <c r="C1067" s="85">
        <f>'MAL2T-2013A.XLS'!$F$822</f>
        <v>1147</v>
      </c>
      <c r="D1067" s="85">
        <f>'MAL2T-2013A.XLS'!$F$822</f>
        <v>1147</v>
      </c>
    </row>
    <row r="1068" spans="1:4">
      <c r="A1068" s="9" t="s">
        <v>106</v>
      </c>
      <c r="B1068" s="131" t="s">
        <v>455</v>
      </c>
      <c r="C1068" s="85">
        <f>'MAL2T-2013A.XLS'!$F$823</f>
        <v>51</v>
      </c>
      <c r="D1068" s="85">
        <f>'MAL2T-2013A.XLS'!$F$823</f>
        <v>51</v>
      </c>
    </row>
    <row r="1069" spans="1:4">
      <c r="A1069" s="9" t="s">
        <v>106</v>
      </c>
      <c r="B1069" s="127" t="s">
        <v>453</v>
      </c>
      <c r="C1069" s="118">
        <f>'MAL2T-2013A.XLS'!$F$824</f>
        <v>1198</v>
      </c>
      <c r="D1069" s="118">
        <f>'MAL2T-2013A.XLS'!$F$824</f>
        <v>1198</v>
      </c>
    </row>
    <row r="1070" spans="1:4">
      <c r="A1070" s="9" t="s">
        <v>106</v>
      </c>
      <c r="B1070" s="135" t="s">
        <v>934</v>
      </c>
      <c r="C1070" s="85" t="s">
        <v>444</v>
      </c>
      <c r="D1070" s="85" t="s">
        <v>444</v>
      </c>
    </row>
    <row r="1071" spans="1:4">
      <c r="A1071" s="9" t="s">
        <v>106</v>
      </c>
      <c r="B1071" s="131" t="s">
        <v>454</v>
      </c>
      <c r="C1071" s="85">
        <f>'MAL2T-2013A.XLS'!$G$822</f>
        <v>377</v>
      </c>
      <c r="D1071" s="85">
        <f>'MAL2T-2013A.XLS'!$G$822</f>
        <v>377</v>
      </c>
    </row>
    <row r="1072" spans="1:4">
      <c r="A1072" s="9" t="s">
        <v>106</v>
      </c>
      <c r="B1072" s="131" t="s">
        <v>455</v>
      </c>
      <c r="C1072" s="85" t="str">
        <f>'MAL2T-2013A.XLS'!$G$823</f>
        <v>xxxxxxx</v>
      </c>
      <c r="D1072" s="85" t="str">
        <f>'MAL2T-2013A.XLS'!$G$823</f>
        <v>xxxxxxx</v>
      </c>
    </row>
    <row r="1073" spans="1:4">
      <c r="A1073" s="9" t="s">
        <v>106</v>
      </c>
      <c r="B1073" s="127" t="s">
        <v>453</v>
      </c>
      <c r="C1073" s="118" t="str">
        <f>'MAL2T-2013A.XLS'!$I$824</f>
        <v xml:space="preserve"> </v>
      </c>
      <c r="D1073" s="118" t="str">
        <f>'MAL2T-2013A.XLS'!$I$824</f>
        <v xml:space="preserve"> </v>
      </c>
    </row>
    <row r="1074" spans="1:4">
      <c r="B1074" s="108"/>
      <c r="C1074" s="84"/>
      <c r="D1074" s="84"/>
    </row>
    <row r="1075" spans="1:4">
      <c r="A1075" s="9" t="s">
        <v>106</v>
      </c>
      <c r="B1075" s="114" t="s">
        <v>49</v>
      </c>
      <c r="C1075" s="84"/>
      <c r="D1075" s="84"/>
    </row>
    <row r="1076" spans="1:4">
      <c r="A1076" s="9" t="s">
        <v>106</v>
      </c>
      <c r="B1076" s="129" t="s">
        <v>61</v>
      </c>
    </row>
    <row r="1077" spans="1:4">
      <c r="A1077" s="9" t="s">
        <v>106</v>
      </c>
      <c r="B1077" s="126" t="s">
        <v>1027</v>
      </c>
      <c r="C1077" s="85">
        <f>'MAL2T-2013A.XLS'!$E$838</f>
        <v>11</v>
      </c>
      <c r="D1077" s="85">
        <f>'MAL2T-2013A.XLS'!$E$838</f>
        <v>11</v>
      </c>
    </row>
    <row r="1078" spans="1:4">
      <c r="A1078" s="9" t="s">
        <v>106</v>
      </c>
      <c r="B1078" s="126" t="s">
        <v>1025</v>
      </c>
      <c r="C1078" s="85">
        <f>'MAL2T-2013A.XLS'!$E$839</f>
        <v>148</v>
      </c>
      <c r="D1078" s="85">
        <f>'MAL2T-2013A.XLS'!$E$839</f>
        <v>148</v>
      </c>
    </row>
    <row r="1079" spans="1:4">
      <c r="A1079" s="9" t="s">
        <v>106</v>
      </c>
      <c r="B1079" s="9" t="s">
        <v>32</v>
      </c>
      <c r="C1079" s="85">
        <f>'MAL2T-2013A.XLS'!$E$840</f>
        <v>107</v>
      </c>
      <c r="D1079" s="85">
        <f>'MAL2T-2013A.XLS'!$E$840</f>
        <v>107</v>
      </c>
    </row>
    <row r="1080" spans="1:4">
      <c r="A1080" s="9" t="s">
        <v>106</v>
      </c>
      <c r="B1080" s="126" t="s">
        <v>17</v>
      </c>
      <c r="C1080" s="85">
        <f>'MAL2T-2013A.XLS'!$E$841</f>
        <v>25</v>
      </c>
      <c r="D1080" s="85">
        <f>'MAL2T-2013A.XLS'!$E$841</f>
        <v>25</v>
      </c>
    </row>
    <row r="1081" spans="1:4">
      <c r="A1081" s="9" t="s">
        <v>106</v>
      </c>
      <c r="B1081" s="126" t="s">
        <v>33</v>
      </c>
      <c r="C1081" s="85">
        <f>'MAL2T-2013A.XLS'!$E$842</f>
        <v>19</v>
      </c>
      <c r="D1081" s="85">
        <f>'MAL2T-2013A.XLS'!$E$842</f>
        <v>19</v>
      </c>
    </row>
    <row r="1082" spans="1:4">
      <c r="A1082" s="9" t="s">
        <v>106</v>
      </c>
      <c r="B1082" s="221" t="s">
        <v>1026</v>
      </c>
      <c r="C1082" s="637">
        <f>'MAL2T-2013A.XLS'!$E$843</f>
        <v>8</v>
      </c>
      <c r="D1082" s="637">
        <f>'MAL2T-2013A.XLS'!$E$843</f>
        <v>8</v>
      </c>
    </row>
    <row r="1083" spans="1:4">
      <c r="A1083" s="9" t="s">
        <v>106</v>
      </c>
      <c r="B1083" s="127" t="s">
        <v>34</v>
      </c>
      <c r="C1083" s="222">
        <f>'MAL2T-2013A.XLS'!$E$844</f>
        <v>0.79850746268656714</v>
      </c>
      <c r="D1083" s="222">
        <f>'MAL2T-2013A.XLS'!$E$844</f>
        <v>0.79850746268656714</v>
      </c>
    </row>
    <row r="1084" spans="1:4">
      <c r="A1084" s="9" t="s">
        <v>106</v>
      </c>
      <c r="B1084" s="129" t="s">
        <v>31</v>
      </c>
    </row>
    <row r="1085" spans="1:4">
      <c r="A1085" s="9" t="s">
        <v>106</v>
      </c>
      <c r="B1085" s="126" t="s">
        <v>1027</v>
      </c>
      <c r="C1085" s="85">
        <f>'MAL2T-2013A.XLS'!$F$838</f>
        <v>9</v>
      </c>
      <c r="D1085" s="85">
        <f>'MAL2T-2013A.XLS'!$F$838</f>
        <v>9</v>
      </c>
    </row>
    <row r="1086" spans="1:4">
      <c r="A1086" s="9" t="s">
        <v>106</v>
      </c>
      <c r="B1086" s="126" t="s">
        <v>1025</v>
      </c>
      <c r="C1086" s="85">
        <f>'MAL2T-2013A.XLS'!$F$839</f>
        <v>434</v>
      </c>
      <c r="D1086" s="85">
        <f>'MAL2T-2013A.XLS'!$F$839</f>
        <v>434</v>
      </c>
    </row>
    <row r="1087" spans="1:4">
      <c r="A1087" s="9" t="s">
        <v>106</v>
      </c>
      <c r="B1087" s="9" t="s">
        <v>32</v>
      </c>
      <c r="C1087" s="85">
        <f>'MAL2T-2013A.XLS'!$F$840</f>
        <v>388</v>
      </c>
      <c r="D1087" s="85">
        <f>'MAL2T-2013A.XLS'!$F$840</f>
        <v>388</v>
      </c>
    </row>
    <row r="1088" spans="1:4">
      <c r="A1088" s="9" t="s">
        <v>106</v>
      </c>
      <c r="B1088" s="126" t="s">
        <v>17</v>
      </c>
      <c r="C1088" s="85">
        <f>'MAL2T-2013A.XLS'!$F$841</f>
        <v>37</v>
      </c>
      <c r="D1088" s="85">
        <f>'MAL2T-2013A.XLS'!$F$841</f>
        <v>37</v>
      </c>
    </row>
    <row r="1089" spans="1:4">
      <c r="A1089" s="9" t="s">
        <v>106</v>
      </c>
      <c r="B1089" s="126" t="s">
        <v>33</v>
      </c>
      <c r="C1089" s="85">
        <f>'MAL2T-2013A.XLS'!$F$842</f>
        <v>10</v>
      </c>
      <c r="D1089" s="85">
        <f>'MAL2T-2013A.XLS'!$F$842</f>
        <v>10</v>
      </c>
    </row>
    <row r="1090" spans="1:4">
      <c r="A1090" s="9" t="s">
        <v>106</v>
      </c>
      <c r="B1090" s="221" t="s">
        <v>1026</v>
      </c>
      <c r="C1090" s="637">
        <f>'MAL2T-2013A.XLS'!$F$843</f>
        <v>8</v>
      </c>
      <c r="D1090" s="637">
        <f>'MAL2T-2013A.XLS'!$F$843</f>
        <v>8</v>
      </c>
    </row>
    <row r="1091" spans="1:4">
      <c r="A1091" s="9" t="s">
        <v>106</v>
      </c>
      <c r="B1091" s="127" t="s">
        <v>34</v>
      </c>
      <c r="C1091" s="222">
        <f>'MAL2T-2013A.XLS'!$F$844</f>
        <v>0.95566502463054193</v>
      </c>
      <c r="D1091" s="222">
        <f>'MAL2T-2013A.XLS'!$F$844</f>
        <v>0.95566502463054193</v>
      </c>
    </row>
    <row r="1092" spans="1:4">
      <c r="B1092" s="126"/>
    </row>
    <row r="1093" spans="1:4">
      <c r="B1093" s="114" t="s">
        <v>50</v>
      </c>
    </row>
    <row r="1094" spans="1:4">
      <c r="B1094" s="129" t="s">
        <v>61</v>
      </c>
    </row>
    <row r="1095" spans="1:4">
      <c r="B1095" s="126" t="s">
        <v>35</v>
      </c>
      <c r="C1095" s="85">
        <f>'MAL2T-2013A.XLS'!$J$849</f>
        <v>6</v>
      </c>
      <c r="D1095" s="85">
        <f>'MAL2T-2013A.XLS'!$J$849</f>
        <v>6</v>
      </c>
    </row>
    <row r="1096" spans="1:4">
      <c r="B1096" s="126" t="s">
        <v>36</v>
      </c>
      <c r="C1096" s="85">
        <f>'MAL2T-2013A.XLS'!$J$850</f>
        <v>2</v>
      </c>
      <c r="D1096" s="85">
        <f>'MAL2T-2013A.XLS'!$J$850</f>
        <v>2</v>
      </c>
    </row>
    <row r="1097" spans="1:4">
      <c r="B1097" s="126" t="s">
        <v>37</v>
      </c>
      <c r="C1097" s="85">
        <f>'MAL2T-2013A.XLS'!$J$851</f>
        <v>1</v>
      </c>
      <c r="D1097" s="85">
        <f>'MAL2T-2013A.XLS'!$J$851</f>
        <v>1</v>
      </c>
    </row>
    <row r="1098" spans="1:4">
      <c r="B1098" s="126" t="s">
        <v>38</v>
      </c>
      <c r="C1098" s="85">
        <f>'MAL2T-2013A.XLS'!$J$852</f>
        <v>0</v>
      </c>
      <c r="D1098" s="85">
        <f>'MAL2T-2013A.XLS'!$J$852</f>
        <v>0</v>
      </c>
    </row>
    <row r="1099" spans="1:4">
      <c r="B1099" s="127" t="s">
        <v>39</v>
      </c>
      <c r="C1099" s="118">
        <f>'MAL2T-2013A.XLS'!$J$853</f>
        <v>2</v>
      </c>
      <c r="D1099" s="118">
        <f>'MAL2T-2013A.XLS'!$J$853</f>
        <v>2</v>
      </c>
    </row>
    <row r="1100" spans="1:4" ht="26.4">
      <c r="B1100" s="126" t="s">
        <v>40</v>
      </c>
      <c r="C1100" s="85">
        <f>'MAL2T-2013A.XLS'!$J$854</f>
        <v>2</v>
      </c>
      <c r="D1100" s="85">
        <f>'MAL2T-2013A.XLS'!$J$854</f>
        <v>2</v>
      </c>
    </row>
    <row r="1101" spans="1:4" ht="26.4">
      <c r="B1101" s="126" t="s">
        <v>41</v>
      </c>
      <c r="C1101" s="85">
        <f>'MAL2T-2013A.XLS'!$J$855</f>
        <v>1</v>
      </c>
      <c r="D1101" s="85">
        <f>'MAL2T-2013A.XLS'!$J$855</f>
        <v>1</v>
      </c>
    </row>
    <row r="1102" spans="1:4">
      <c r="B1102" s="129" t="s">
        <v>31</v>
      </c>
    </row>
    <row r="1103" spans="1:4">
      <c r="B1103" s="126" t="s">
        <v>35</v>
      </c>
      <c r="C1103" s="85">
        <f>'MAL2T-2013A.XLS'!$K$849</f>
        <v>2</v>
      </c>
      <c r="D1103" s="85">
        <f>'MAL2T-2013A.XLS'!$K$849</f>
        <v>2</v>
      </c>
    </row>
    <row r="1104" spans="1:4">
      <c r="B1104" s="126" t="s">
        <v>36</v>
      </c>
      <c r="C1104" s="85">
        <f>'MAL2T-2013A.XLS'!$K$850</f>
        <v>0</v>
      </c>
      <c r="D1104" s="85">
        <f>'MAL2T-2013A.XLS'!$K$850</f>
        <v>0</v>
      </c>
    </row>
    <row r="1105" spans="2:7">
      <c r="B1105" s="126" t="s">
        <v>37</v>
      </c>
      <c r="C1105" s="85">
        <f>'MAL2T-2013A.XLS'!$K$851</f>
        <v>1</v>
      </c>
      <c r="D1105" s="85">
        <f>'MAL2T-2013A.XLS'!$K$851</f>
        <v>1</v>
      </c>
    </row>
    <row r="1106" spans="2:7">
      <c r="B1106" s="126" t="s">
        <v>38</v>
      </c>
      <c r="C1106" s="85">
        <f>'MAL2T-2013A.XLS'!$K$852</f>
        <v>0</v>
      </c>
      <c r="D1106" s="85">
        <f>'MAL2T-2013A.XLS'!$K$852</f>
        <v>0</v>
      </c>
    </row>
    <row r="1107" spans="2:7">
      <c r="B1107" s="127" t="s">
        <v>39</v>
      </c>
      <c r="C1107" s="118">
        <f>'MAL2T-2013A.XLS'!$K$853</f>
        <v>0</v>
      </c>
      <c r="D1107" s="118">
        <f>'MAL2T-2013A.XLS'!$K$853</f>
        <v>0</v>
      </c>
    </row>
    <row r="1108" spans="2:7" ht="26.4">
      <c r="B1108" s="126" t="s">
        <v>40</v>
      </c>
      <c r="C1108" s="85">
        <f>'MAL2T-2013A.XLS'!$K$854</f>
        <v>1</v>
      </c>
      <c r="D1108" s="91">
        <f>'MAL2T-2013A.XLS'!$K$854</f>
        <v>1</v>
      </c>
    </row>
    <row r="1109" spans="2:7" ht="26.4">
      <c r="B1109" s="126" t="s">
        <v>41</v>
      </c>
      <c r="C1109" s="85">
        <f>'MAL2T-2013A.XLS'!$K$855</f>
        <v>1</v>
      </c>
      <c r="D1109" s="91">
        <f>'MAL2T-2013A.XLS'!$K$855</f>
        <v>1</v>
      </c>
    </row>
    <row r="1110" spans="2:7">
      <c r="B1110" s="126"/>
      <c r="D1110" s="91"/>
    </row>
    <row r="1111" spans="2:7">
      <c r="B1111" s="108" t="s">
        <v>63</v>
      </c>
      <c r="D1111" s="91"/>
    </row>
    <row r="1112" spans="2:7">
      <c r="B1112" s="444" t="s">
        <v>278</v>
      </c>
      <c r="D1112" s="91"/>
    </row>
    <row r="1113" spans="2:7">
      <c r="B1113" s="444" t="s">
        <v>61</v>
      </c>
      <c r="D1113" s="91"/>
    </row>
    <row r="1114" spans="2:7">
      <c r="B1114" s="284" t="s">
        <v>279</v>
      </c>
      <c r="C1114" s="85">
        <f>'MAL2T-2013A.XLS'!$J$865</f>
        <v>8</v>
      </c>
      <c r="D1114" s="91">
        <f>'MAL2T-2013A.XLS'!$J$865</f>
        <v>8</v>
      </c>
    </row>
    <row r="1115" spans="2:7">
      <c r="B1115" s="284" t="s">
        <v>280</v>
      </c>
      <c r="C1115" s="85">
        <f>'MAL2T-2013A.XLS'!$J$866</f>
        <v>0</v>
      </c>
      <c r="D1115" s="91">
        <f>'MAL2T-2013A.XLS'!$J$866</f>
        <v>0</v>
      </c>
    </row>
    <row r="1116" spans="2:7">
      <c r="B1116" s="444" t="s">
        <v>31</v>
      </c>
      <c r="D1116" s="91"/>
      <c r="G1116" s="578" t="s">
        <v>1184</v>
      </c>
    </row>
    <row r="1117" spans="2:7">
      <c r="B1117" s="284" t="s">
        <v>279</v>
      </c>
      <c r="C1117" s="85">
        <f>'MAL2T-2013A.XLS'!$K$865</f>
        <v>0</v>
      </c>
      <c r="D1117" s="91">
        <f>'MAL2T-2013A.XLS'!$K$865</f>
        <v>0</v>
      </c>
    </row>
    <row r="1118" spans="2:7">
      <c r="B1118" s="284" t="s">
        <v>280</v>
      </c>
      <c r="C1118" s="85">
        <f>'MAL2T-2013A.XLS'!$K$866</f>
        <v>0</v>
      </c>
      <c r="D1118" s="91">
        <f>'MAL2T-2013A.XLS'!$K$866</f>
        <v>0</v>
      </c>
    </row>
    <row r="1119" spans="2:7">
      <c r="B1119" s="126"/>
      <c r="D1119" s="878"/>
    </row>
    <row r="1120" spans="2:7">
      <c r="B1120" s="126"/>
      <c r="D1120" s="878"/>
    </row>
    <row r="1121" spans="2:7">
      <c r="B1121" s="126"/>
    </row>
    <row r="1122" spans="2:7" ht="26.4">
      <c r="B1122" s="114" t="s">
        <v>287</v>
      </c>
    </row>
    <row r="1123" spans="2:7" ht="26.4">
      <c r="B1123" s="221" t="s">
        <v>46</v>
      </c>
      <c r="C1123" s="117">
        <f>'MAL2T-2013A.XLS'!$I$873</f>
        <v>2</v>
      </c>
      <c r="D1123" s="117">
        <f>'MAL2T-2013A.XLS'!$I$873</f>
        <v>2</v>
      </c>
    </row>
    <row r="1124" spans="2:7" ht="26.4">
      <c r="B1124" s="126" t="s">
        <v>47</v>
      </c>
      <c r="C1124" s="85">
        <f>'MAL2T-2013A.XLS'!$I$874</f>
        <v>0</v>
      </c>
      <c r="D1124" s="85">
        <f>'MAL2T-2013A.XLS'!$I$874</f>
        <v>0</v>
      </c>
    </row>
    <row r="1125" spans="2:7">
      <c r="B1125" s="126" t="s">
        <v>1345</v>
      </c>
      <c r="C1125" s="85">
        <f>'MAL2T-2013A.XLS'!$I$875</f>
        <v>0</v>
      </c>
      <c r="D1125" s="85">
        <f>'MAL2T-2013A.XLS'!$I$875</f>
        <v>0</v>
      </c>
    </row>
    <row r="1126" spans="2:7">
      <c r="B1126" s="126" t="s">
        <v>48</v>
      </c>
      <c r="C1126" s="85">
        <f>'MAL2T-2013A.XLS'!$I$876</f>
        <v>0</v>
      </c>
      <c r="D1126" s="85">
        <f>'MAL2T-2013A.XLS'!$I$876</f>
        <v>0</v>
      </c>
    </row>
    <row r="1127" spans="2:7" ht="26.4">
      <c r="B1127" s="126" t="s">
        <v>1346</v>
      </c>
      <c r="C1127" s="85">
        <f>'MAL2T-2013A.XLS'!$I$877</f>
        <v>2</v>
      </c>
      <c r="D1127" s="85">
        <f>'MAL2T-2013A.XLS'!$I$877</f>
        <v>2</v>
      </c>
    </row>
    <row r="1128" spans="2:7" ht="26.4">
      <c r="B1128" s="126" t="s">
        <v>52</v>
      </c>
      <c r="C1128" s="85">
        <f>'MAL2T-2013A.XLS'!$I$878</f>
        <v>0</v>
      </c>
      <c r="D1128" s="85">
        <f>'MAL2T-2013A.XLS'!$I$878</f>
        <v>0</v>
      </c>
    </row>
    <row r="1129" spans="2:7" ht="26.4">
      <c r="B1129" s="126" t="s">
        <v>53</v>
      </c>
      <c r="C1129" s="85">
        <f>'MAL2T-2013A.XLS'!$I$879</f>
        <v>0</v>
      </c>
      <c r="D1129" s="85">
        <f>'MAL2T-2013A.XLS'!$I$879</f>
        <v>0</v>
      </c>
    </row>
    <row r="1130" spans="2:7">
      <c r="B1130" s="126" t="s">
        <v>54</v>
      </c>
      <c r="C1130" s="85">
        <f>'MAL2T-2013A.XLS'!$I$880</f>
        <v>0</v>
      </c>
      <c r="D1130" s="85">
        <f>'MAL2T-2013A.XLS'!$I$880</f>
        <v>0</v>
      </c>
    </row>
    <row r="1131" spans="2:7">
      <c r="B1131" s="127" t="s">
        <v>55</v>
      </c>
      <c r="C1131" s="118">
        <f>'MAL2T-2013A.XLS'!$I$881</f>
        <v>2</v>
      </c>
      <c r="D1131" s="118">
        <f>'MAL2T-2013A.XLS'!$I$881</f>
        <v>2</v>
      </c>
    </row>
    <row r="1132" spans="2:7">
      <c r="B1132" s="126"/>
    </row>
    <row r="1133" spans="2:7" s="10" customFormat="1">
      <c r="B1133" s="131"/>
      <c r="C1133" s="82"/>
      <c r="D1133" s="82"/>
      <c r="E1133" s="102"/>
      <c r="F1133" s="102"/>
      <c r="G1133" s="580"/>
    </row>
    <row r="1134" spans="2:7" s="10" customFormat="1" ht="25.5" customHeight="1">
      <c r="B1134" s="114" t="s">
        <v>1039</v>
      </c>
      <c r="C1134" s="82"/>
      <c r="D1134" s="82"/>
      <c r="E1134" s="102"/>
      <c r="F1134" s="102"/>
      <c r="G1134" s="580"/>
    </row>
    <row r="1135" spans="2:7" s="10" customFormat="1">
      <c r="B1135" s="151" t="s">
        <v>800</v>
      </c>
      <c r="C1135" s="82"/>
      <c r="D1135" s="82"/>
      <c r="E1135" s="102"/>
      <c r="F1135" s="102"/>
      <c r="G1135" s="580"/>
    </row>
    <row r="1136" spans="2:7" s="10" customFormat="1">
      <c r="B1136" s="131" t="str">
        <f>'MAL2T-2013A.XLS'!B892</f>
        <v>Antall beboere som har avsluttet opphold i sykehjem hittil i år</v>
      </c>
      <c r="C1136" s="82">
        <f>'MAL2T-2013A.XLS'!$G$892</f>
        <v>118</v>
      </c>
      <c r="D1136" s="82">
        <f>'MAL2T-2013A.XLS'!$G$892</f>
        <v>118</v>
      </c>
      <c r="E1136" s="102"/>
      <c r="F1136" s="102"/>
      <c r="G1136" s="580"/>
    </row>
    <row r="1137" spans="2:7" s="10" customFormat="1">
      <c r="B1137" s="131" t="str">
        <f>'MAL2T-2013A.XLS'!B893</f>
        <v>Antall avsluttede opphold (korttids) hittil i år 1)</v>
      </c>
      <c r="C1137" s="82" t="str">
        <f>'MAL2T-2013A.XLS'!$G$893</f>
        <v>xxxxxx</v>
      </c>
      <c r="D1137" s="82" t="str">
        <f>'MAL2T-2013A.XLS'!$G$893</f>
        <v>xxxxxx</v>
      </c>
      <c r="E1137" s="102"/>
      <c r="F1137" s="102"/>
      <c r="G1137" s="580"/>
    </row>
    <row r="1138" spans="2:7" s="10" customFormat="1" ht="27" customHeight="1">
      <c r="B1138" s="131" t="str">
        <f>'MAL2T-2013A.XLS'!B894</f>
        <v>Ant. liggedøgn tot. for alle beboere som har avsluttet sitt opphold hittil i år 2)</v>
      </c>
      <c r="C1138" s="82">
        <f>'MAL2T-2013A.XLS'!$G$894</f>
        <v>130810</v>
      </c>
      <c r="D1138" s="82">
        <f>'MAL2T-2013A.XLS'!$G$894</f>
        <v>130810</v>
      </c>
      <c r="E1138" s="102"/>
      <c r="F1138" s="102"/>
      <c r="G1138" s="580"/>
    </row>
    <row r="1139" spans="2:7" s="10" customFormat="1">
      <c r="B1139" s="131" t="str">
        <f>'MAL2T-2013A.XLS'!B895</f>
        <v>Gjennomsnittlig antall liggedøgn per beboer 2)</v>
      </c>
      <c r="C1139" s="82">
        <f>'MAL2T-2013A.XLS'!$G$895</f>
        <v>1109</v>
      </c>
      <c r="D1139" s="82">
        <f>'MAL2T-2013A.XLS'!$G$895</f>
        <v>1109</v>
      </c>
      <c r="E1139" s="102"/>
      <c r="F1139" s="102"/>
      <c r="G1139" s="580"/>
    </row>
    <row r="1140" spans="2:7" s="10" customFormat="1">
      <c r="B1140" s="131" t="str">
        <f>'MAL2T-2013A.XLS'!B896</f>
        <v>Gjennomsnittlig antall liggedøgn per opphold (korttid) 1) 2)</v>
      </c>
      <c r="C1140" s="82" t="str">
        <f>'MAL2T-2013A.XLS'!$G$896</f>
        <v>xxxxxx</v>
      </c>
      <c r="D1140" s="82" t="str">
        <f>'MAL2T-2013A.XLS'!$G$896</f>
        <v>xxxxxx</v>
      </c>
      <c r="E1140" s="102"/>
      <c r="F1140" s="102"/>
      <c r="G1140" s="580"/>
    </row>
    <row r="1141" spans="2:7" s="10" customFormat="1">
      <c r="B1141" s="151" t="s">
        <v>801</v>
      </c>
      <c r="C1141" s="82"/>
      <c r="D1141" s="82"/>
      <c r="E1141" s="102"/>
      <c r="F1141" s="102"/>
      <c r="G1141" s="580"/>
    </row>
    <row r="1142" spans="2:7" s="10" customFormat="1">
      <c r="B1142" s="131" t="str">
        <f>'MAL2T-2013A.XLS'!B892</f>
        <v>Antall beboere som har avsluttet opphold i sykehjem hittil i år</v>
      </c>
      <c r="C1142" s="82">
        <f>'MAL2T-2013A.XLS'!$H$892</f>
        <v>410</v>
      </c>
      <c r="D1142" s="82">
        <f>'MAL2T-2013A.XLS'!$H$892</f>
        <v>410</v>
      </c>
      <c r="E1142" s="102"/>
      <c r="F1142" s="102"/>
      <c r="G1142" s="580"/>
    </row>
    <row r="1143" spans="2:7" s="10" customFormat="1">
      <c r="B1143" s="131" t="str">
        <f>'MAL2T-2013A.XLS'!B893</f>
        <v>Antall avsluttede opphold (korttids) hittil i år 1)</v>
      </c>
      <c r="C1143" s="82">
        <f>'MAL2T-2013A.XLS'!$H$893</f>
        <v>681</v>
      </c>
      <c r="D1143" s="82">
        <f>'MAL2T-2013A.XLS'!$H$893</f>
        <v>681</v>
      </c>
      <c r="E1143" s="102"/>
      <c r="F1143" s="102"/>
      <c r="G1143" s="580"/>
    </row>
    <row r="1144" spans="2:7" s="10" customFormat="1" ht="26.4">
      <c r="B1144" s="131" t="str">
        <f>'MAL2T-2013A.XLS'!B894</f>
        <v>Ant. liggedøgn tot. for alle beboere som har avsluttet sitt opphold hittil i år 2)</v>
      </c>
      <c r="C1144" s="82">
        <f>'MAL2T-2013A.XLS'!$H$894</f>
        <v>19312</v>
      </c>
      <c r="D1144" s="82">
        <f>'MAL2T-2013A.XLS'!$H$894</f>
        <v>19312</v>
      </c>
      <c r="E1144" s="102"/>
      <c r="F1144" s="102"/>
      <c r="G1144" s="580"/>
    </row>
    <row r="1145" spans="2:7" s="10" customFormat="1">
      <c r="B1145" s="131" t="str">
        <f>'MAL2T-2013A.XLS'!B895</f>
        <v>Gjennomsnittlig antall liggedøgn per beboer 2)</v>
      </c>
      <c r="C1145" s="82">
        <f>'MAL2T-2013A.XLS'!$H$895</f>
        <v>47</v>
      </c>
      <c r="D1145" s="82">
        <f>'MAL2T-2013A.XLS'!$H$895</f>
        <v>47</v>
      </c>
      <c r="E1145" s="102"/>
      <c r="F1145" s="102"/>
      <c r="G1145" s="580"/>
    </row>
    <row r="1146" spans="2:7" s="10" customFormat="1">
      <c r="B1146" s="131" t="str">
        <f>'MAL2T-2013A.XLS'!B896</f>
        <v>Gjennomsnittlig antall liggedøgn per opphold (korttid) 1) 2)</v>
      </c>
      <c r="C1146" s="82">
        <f>'MAL2T-2013A.XLS'!$H$896</f>
        <v>28</v>
      </c>
      <c r="D1146" s="82">
        <f>'MAL2T-2013A.XLS'!$H$896</f>
        <v>28</v>
      </c>
      <c r="E1146" s="102"/>
      <c r="F1146" s="102"/>
      <c r="G1146" s="580"/>
    </row>
    <row r="1147" spans="2:7" s="10" customFormat="1">
      <c r="B1147" s="131"/>
      <c r="C1147" s="82"/>
      <c r="D1147" s="82"/>
      <c r="E1147" s="102"/>
      <c r="F1147" s="102"/>
      <c r="G1147" s="580"/>
    </row>
    <row r="1148" spans="2:7" s="10" customFormat="1">
      <c r="B1148" s="131"/>
      <c r="C1148" s="82"/>
      <c r="D1148" s="82"/>
      <c r="E1148" s="102"/>
      <c r="F1148" s="102"/>
      <c r="G1148" s="580"/>
    </row>
    <row r="1149" spans="2:7" s="10" customFormat="1" ht="26.4">
      <c r="B1149" s="114" t="s">
        <v>803</v>
      </c>
      <c r="C1149" s="82"/>
      <c r="D1149" s="82"/>
      <c r="E1149" s="102"/>
      <c r="F1149" s="102"/>
      <c r="G1149" s="580"/>
    </row>
    <row r="1150" spans="2:7" s="10" customFormat="1">
      <c r="B1150" s="151" t="s">
        <v>805</v>
      </c>
      <c r="C1150" s="82"/>
      <c r="E1150" s="102"/>
      <c r="F1150" s="102"/>
      <c r="G1150" s="580"/>
    </row>
    <row r="1151" spans="2:7" s="10" customFormat="1">
      <c r="B1151" s="108" t="s">
        <v>807</v>
      </c>
      <c r="C1151" s="42" t="str">
        <f>'MAL2T-2013A.XLS'!$G$908</f>
        <v>xxx</v>
      </c>
      <c r="D1151" s="42" t="str">
        <f>'MAL2T-2013A.XLS'!$G$908</f>
        <v>xxx</v>
      </c>
      <c r="E1151" s="102"/>
      <c r="F1151" s="102"/>
      <c r="G1151" s="580"/>
    </row>
    <row r="1152" spans="2:7" s="10" customFormat="1">
      <c r="B1152" s="131" t="s">
        <v>215</v>
      </c>
      <c r="C1152" s="82">
        <f>'MAL2T-2013A.XLS'!$G$909</f>
        <v>16084</v>
      </c>
      <c r="D1152" s="82">
        <f>'MAL2T-2013A.XLS'!$G$909</f>
        <v>16084</v>
      </c>
      <c r="E1152" s="102"/>
      <c r="F1152" s="102"/>
      <c r="G1152" s="580"/>
    </row>
    <row r="1153" spans="2:7" s="10" customFormat="1">
      <c r="B1153" s="131" t="s">
        <v>216</v>
      </c>
      <c r="C1153" s="82">
        <f>'MAL2T-2013A.XLS'!$G$910</f>
        <v>2545</v>
      </c>
      <c r="D1153" s="82">
        <f>'MAL2T-2013A.XLS'!$G$910</f>
        <v>2545</v>
      </c>
      <c r="E1153" s="102"/>
      <c r="F1153" s="102"/>
      <c r="G1153" s="580"/>
    </row>
    <row r="1154" spans="2:7" s="10" customFormat="1">
      <c r="B1154" s="131" t="s">
        <v>222</v>
      </c>
      <c r="C1154" s="82">
        <f>'MAL2T-2013A.XLS'!$G$911</f>
        <v>129</v>
      </c>
      <c r="D1154" s="82">
        <f>'MAL2T-2013A.XLS'!$G$911</f>
        <v>129</v>
      </c>
      <c r="E1154" s="102"/>
      <c r="F1154" s="102"/>
      <c r="G1154" s="580"/>
    </row>
    <row r="1155" spans="2:7" s="10" customFormat="1">
      <c r="B1155" s="108" t="s">
        <v>808</v>
      </c>
      <c r="C1155" s="42" t="str">
        <f>'MAL2T-2013A.XLS'!$G$912</f>
        <v>xxx</v>
      </c>
      <c r="D1155" s="42" t="str">
        <f>'MAL2T-2013A.XLS'!$G$912</f>
        <v>xxx</v>
      </c>
      <c r="E1155" s="102"/>
      <c r="F1155" s="102"/>
      <c r="G1155" s="580"/>
    </row>
    <row r="1156" spans="2:7" s="10" customFormat="1">
      <c r="B1156" s="131" t="s">
        <v>217</v>
      </c>
      <c r="C1156" s="82">
        <f>'MAL2T-2013A.XLS'!$G$913</f>
        <v>87221</v>
      </c>
      <c r="D1156" s="82">
        <f>'MAL2T-2013A.XLS'!$G$913</f>
        <v>87221</v>
      </c>
      <c r="E1156" s="102"/>
      <c r="F1156" s="102"/>
      <c r="G1156" s="580"/>
    </row>
    <row r="1157" spans="2:7" s="10" customFormat="1">
      <c r="B1157" s="131" t="s">
        <v>218</v>
      </c>
      <c r="C1157" s="82">
        <f>'MAL2T-2013A.XLS'!$G$914</f>
        <v>28673</v>
      </c>
      <c r="D1157" s="82">
        <f>'MAL2T-2013A.XLS'!$G$914</f>
        <v>28673</v>
      </c>
      <c r="E1157" s="102"/>
      <c r="F1157" s="102"/>
      <c r="G1157" s="580"/>
    </row>
    <row r="1158" spans="2:7" s="10" customFormat="1">
      <c r="B1158" s="131" t="s">
        <v>219</v>
      </c>
      <c r="C1158" s="82">
        <f>'MAL2T-2013A.XLS'!$G$915</f>
        <v>7355</v>
      </c>
      <c r="D1158" s="82">
        <f>'MAL2T-2013A.XLS'!$G$915</f>
        <v>7355</v>
      </c>
      <c r="E1158" s="102"/>
      <c r="F1158" s="102"/>
      <c r="G1158" s="580"/>
    </row>
    <row r="1159" spans="2:7" s="10" customFormat="1">
      <c r="B1159" s="131" t="s">
        <v>220</v>
      </c>
      <c r="C1159" s="82">
        <f>'MAL2T-2013A.XLS'!$G$916</f>
        <v>3170</v>
      </c>
      <c r="D1159" s="82">
        <f>'MAL2T-2013A.XLS'!$G$916</f>
        <v>3170</v>
      </c>
      <c r="E1159" s="102"/>
      <c r="F1159" s="102"/>
      <c r="G1159" s="580"/>
    </row>
    <row r="1160" spans="2:7" s="10" customFormat="1" ht="26.4">
      <c r="B1160" s="131" t="s">
        <v>221</v>
      </c>
      <c r="C1160" s="82">
        <f>'MAL2T-2013A.XLS'!$G$917</f>
        <v>0</v>
      </c>
      <c r="D1160" s="82">
        <f>'MAL2T-2013A.XLS'!$G$917</f>
        <v>0</v>
      </c>
      <c r="E1160" s="102"/>
      <c r="F1160" s="102"/>
      <c r="G1160" s="580"/>
    </row>
    <row r="1161" spans="2:7" s="10" customFormat="1">
      <c r="B1161" s="131" t="s">
        <v>223</v>
      </c>
      <c r="C1161" s="82">
        <f>'MAL2T-2013A.XLS'!$G$918</f>
        <v>815</v>
      </c>
      <c r="D1161" s="82">
        <f>'MAL2T-2013A.XLS'!$G$918</f>
        <v>815</v>
      </c>
      <c r="E1161" s="102"/>
      <c r="F1161" s="102"/>
      <c r="G1161" s="580"/>
    </row>
    <row r="1162" spans="2:7" s="10" customFormat="1">
      <c r="B1162" s="131" t="s">
        <v>11</v>
      </c>
      <c r="C1162" s="82">
        <f>'MAL2T-2013A.XLS'!$G$919</f>
        <v>365</v>
      </c>
      <c r="D1162" s="82">
        <f>'MAL2T-2013A.XLS'!$G$919</f>
        <v>365</v>
      </c>
      <c r="E1162" s="102"/>
      <c r="F1162" s="102"/>
      <c r="G1162" s="580"/>
    </row>
    <row r="1163" spans="2:7" s="10" customFormat="1" ht="26.4">
      <c r="B1163" s="108" t="s">
        <v>809</v>
      </c>
      <c r="C1163" s="42" t="str">
        <f>'MAL2T-2013A.XLS'!$G$920</f>
        <v>xxx</v>
      </c>
      <c r="D1163" s="42" t="str">
        <f>'MAL2T-2013A.XLS'!$G$920</f>
        <v>xxx</v>
      </c>
      <c r="E1163" s="102"/>
      <c r="F1163" s="102"/>
      <c r="G1163" s="580"/>
    </row>
    <row r="1164" spans="2:7" s="10" customFormat="1">
      <c r="B1164" s="131" t="s">
        <v>224</v>
      </c>
      <c r="C1164" s="82">
        <f>'MAL2T-2013A.XLS'!$G$921</f>
        <v>365</v>
      </c>
      <c r="D1164" s="82">
        <f>'MAL2T-2013A.XLS'!$G$921</f>
        <v>365</v>
      </c>
      <c r="E1164" s="102"/>
      <c r="F1164" s="102"/>
      <c r="G1164" s="580"/>
    </row>
    <row r="1165" spans="2:7" s="10" customFormat="1">
      <c r="B1165" s="131" t="s">
        <v>225</v>
      </c>
      <c r="C1165" s="82">
        <f>'MAL2T-2013A.XLS'!$G$922</f>
        <v>365</v>
      </c>
      <c r="D1165" s="82">
        <f>'MAL2T-2013A.XLS'!$G$922</f>
        <v>365</v>
      </c>
      <c r="E1165" s="102"/>
      <c r="F1165" s="102"/>
      <c r="G1165" s="580"/>
    </row>
    <row r="1166" spans="2:7" s="10" customFormat="1">
      <c r="B1166" s="131" t="s">
        <v>226</v>
      </c>
      <c r="C1166" s="82">
        <f>'MAL2T-2013A.XLS'!$G$923</f>
        <v>0</v>
      </c>
      <c r="D1166" s="82">
        <f>'MAL2T-2013A.XLS'!$G$923</f>
        <v>0</v>
      </c>
      <c r="E1166" s="102"/>
      <c r="F1166" s="102"/>
      <c r="G1166" s="580"/>
    </row>
    <row r="1167" spans="2:7" s="10" customFormat="1">
      <c r="B1167" s="127" t="s">
        <v>649</v>
      </c>
      <c r="C1167" s="227">
        <f>'MAL2T-2013A.XLS'!$G$924</f>
        <v>147087</v>
      </c>
      <c r="D1167" s="227">
        <f>'MAL2T-2013A.XLS'!$G$924</f>
        <v>147087</v>
      </c>
      <c r="E1167" s="102"/>
      <c r="F1167" s="102"/>
      <c r="G1167" s="580"/>
    </row>
    <row r="1168" spans="2:7" s="10" customFormat="1">
      <c r="B1168" s="151" t="s">
        <v>804</v>
      </c>
      <c r="C1168" s="82"/>
      <c r="D1168" s="82"/>
      <c r="E1168" s="102"/>
      <c r="F1168" s="102"/>
      <c r="G1168" s="580"/>
    </row>
    <row r="1169" spans="2:7" s="10" customFormat="1">
      <c r="B1169" s="108" t="s">
        <v>807</v>
      </c>
      <c r="C1169" s="42" t="str">
        <f>'MAL2T-2013A.XLS'!$H$908</f>
        <v>xxx</v>
      </c>
      <c r="D1169" s="42" t="str">
        <f>'MAL2T-2013A.XLS'!$H$908</f>
        <v>xxx</v>
      </c>
      <c r="E1169" s="102"/>
      <c r="F1169" s="102"/>
      <c r="G1169" s="580"/>
    </row>
    <row r="1170" spans="2:7" s="10" customFormat="1">
      <c r="B1170" s="131" t="s">
        <v>215</v>
      </c>
      <c r="C1170" s="82">
        <f>'MAL2T-2013A.XLS'!$H$909</f>
        <v>0</v>
      </c>
      <c r="D1170" s="82">
        <f>'MAL2T-2013A.XLS'!$H$909</f>
        <v>0</v>
      </c>
      <c r="E1170" s="102"/>
      <c r="F1170" s="102"/>
      <c r="G1170" s="580"/>
    </row>
    <row r="1171" spans="2:7" s="10" customFormat="1">
      <c r="B1171" s="131" t="s">
        <v>216</v>
      </c>
      <c r="C1171" s="82">
        <f>'MAL2T-2013A.XLS'!$H$910</f>
        <v>0</v>
      </c>
      <c r="D1171" s="82">
        <f>'MAL2T-2013A.XLS'!$H$910</f>
        <v>0</v>
      </c>
      <c r="E1171" s="102"/>
      <c r="F1171" s="102"/>
      <c r="G1171" s="580"/>
    </row>
    <row r="1172" spans="2:7" s="10" customFormat="1">
      <c r="B1172" s="131" t="s">
        <v>222</v>
      </c>
      <c r="C1172" s="82">
        <f>'MAL2T-2013A.XLS'!$H$911</f>
        <v>0</v>
      </c>
      <c r="D1172" s="82">
        <f>'MAL2T-2013A.XLS'!$H$911</f>
        <v>0</v>
      </c>
      <c r="E1172" s="102"/>
      <c r="F1172" s="102"/>
      <c r="G1172" s="580"/>
    </row>
    <row r="1173" spans="2:7" s="10" customFormat="1">
      <c r="B1173" s="108" t="s">
        <v>808</v>
      </c>
      <c r="C1173" s="42" t="str">
        <f>'MAL2T-2013A.XLS'!$H$912</f>
        <v>xxx</v>
      </c>
      <c r="D1173" s="42" t="str">
        <f>'MAL2T-2013A.XLS'!$H$912</f>
        <v>xxx</v>
      </c>
      <c r="E1173" s="102"/>
      <c r="F1173" s="102"/>
      <c r="G1173" s="580"/>
    </row>
    <row r="1174" spans="2:7" s="10" customFormat="1">
      <c r="B1174" s="131" t="s">
        <v>217</v>
      </c>
      <c r="C1174" s="82">
        <f>'MAL2T-2013A.XLS'!$H$913</f>
        <v>0</v>
      </c>
      <c r="D1174" s="82">
        <f>'MAL2T-2013A.XLS'!$H$913</f>
        <v>0</v>
      </c>
      <c r="E1174" s="102"/>
      <c r="F1174" s="102"/>
      <c r="G1174" s="580"/>
    </row>
    <row r="1175" spans="2:7" s="10" customFormat="1">
      <c r="B1175" s="131" t="s">
        <v>218</v>
      </c>
      <c r="C1175" s="82">
        <f>'MAL2T-2013A.XLS'!$H$914</f>
        <v>0</v>
      </c>
      <c r="D1175" s="82">
        <f>'MAL2T-2013A.XLS'!$H$914</f>
        <v>0</v>
      </c>
      <c r="E1175" s="102"/>
      <c r="F1175" s="102"/>
      <c r="G1175" s="580"/>
    </row>
    <row r="1176" spans="2:7" s="10" customFormat="1">
      <c r="B1176" s="131" t="s">
        <v>219</v>
      </c>
      <c r="C1176" s="82">
        <f>'MAL2T-2013A.XLS'!$H$915</f>
        <v>0</v>
      </c>
      <c r="D1176" s="82">
        <f>'MAL2T-2013A.XLS'!$H$915</f>
        <v>0</v>
      </c>
      <c r="E1176" s="102"/>
      <c r="F1176" s="102"/>
      <c r="G1176" s="580"/>
    </row>
    <row r="1177" spans="2:7" s="10" customFormat="1">
      <c r="B1177" s="131" t="s">
        <v>220</v>
      </c>
      <c r="C1177" s="82">
        <f>'MAL2T-2013A.XLS'!$H$916</f>
        <v>0</v>
      </c>
      <c r="D1177" s="82">
        <f>'MAL2T-2013A.XLS'!$H$916</f>
        <v>0</v>
      </c>
      <c r="E1177" s="102"/>
      <c r="F1177" s="102"/>
      <c r="G1177" s="580"/>
    </row>
    <row r="1178" spans="2:7" s="10" customFormat="1" ht="26.4">
      <c r="B1178" s="131" t="s">
        <v>221</v>
      </c>
      <c r="C1178" s="82">
        <f>'MAL2T-2013A.XLS'!$H$917</f>
        <v>365</v>
      </c>
      <c r="D1178" s="82">
        <f>'MAL2T-2013A.XLS'!$H$917</f>
        <v>365</v>
      </c>
      <c r="E1178" s="102"/>
      <c r="F1178" s="102"/>
      <c r="G1178" s="580"/>
    </row>
    <row r="1179" spans="2:7" s="10" customFormat="1">
      <c r="B1179" s="131" t="s">
        <v>223</v>
      </c>
      <c r="C1179" s="82">
        <f>'MAL2T-2013A.XLS'!$H$918</f>
        <v>0</v>
      </c>
      <c r="D1179" s="82">
        <f>'MAL2T-2013A.XLS'!$H$918</f>
        <v>0</v>
      </c>
      <c r="E1179" s="102"/>
      <c r="F1179" s="102"/>
      <c r="G1179" s="580"/>
    </row>
    <row r="1180" spans="2:7" s="10" customFormat="1">
      <c r="B1180" s="131" t="s">
        <v>11</v>
      </c>
      <c r="C1180" s="82">
        <f>'MAL2T-2013A.XLS'!$H$919</f>
        <v>0</v>
      </c>
      <c r="D1180" s="82">
        <f>'MAL2T-2013A.XLS'!$H$919</f>
        <v>0</v>
      </c>
      <c r="E1180" s="102"/>
      <c r="F1180" s="102"/>
      <c r="G1180" s="580"/>
    </row>
    <row r="1181" spans="2:7" s="10" customFormat="1" ht="26.4">
      <c r="B1181" s="108" t="s">
        <v>809</v>
      </c>
      <c r="C1181" s="42" t="str">
        <f>'MAL2T-2013A.XLS'!$H$920</f>
        <v>xxx</v>
      </c>
      <c r="D1181" s="42" t="str">
        <f>'MAL2T-2013A.XLS'!$H$920</f>
        <v>xxx</v>
      </c>
      <c r="E1181" s="102"/>
      <c r="F1181" s="102"/>
      <c r="G1181" s="580"/>
    </row>
    <row r="1182" spans="2:7" s="10" customFormat="1">
      <c r="B1182" s="131" t="s">
        <v>224</v>
      </c>
      <c r="C1182" s="82">
        <f>'MAL2T-2013A.XLS'!$H$921</f>
        <v>10255</v>
      </c>
      <c r="D1182" s="82">
        <f>'MAL2T-2013A.XLS'!$H$921</f>
        <v>10255</v>
      </c>
      <c r="E1182" s="102"/>
      <c r="F1182" s="102"/>
      <c r="G1182" s="580"/>
    </row>
    <row r="1183" spans="2:7" s="10" customFormat="1">
      <c r="B1183" s="131" t="s">
        <v>225</v>
      </c>
      <c r="C1183" s="82">
        <f>'MAL2T-2013A.XLS'!$H$922</f>
        <v>727</v>
      </c>
      <c r="D1183" s="82">
        <f>'MAL2T-2013A.XLS'!$H$922</f>
        <v>727</v>
      </c>
      <c r="E1183" s="102"/>
      <c r="F1183" s="102"/>
      <c r="G1183" s="580"/>
    </row>
    <row r="1184" spans="2:7" s="10" customFormat="1">
      <c r="B1184" s="131" t="s">
        <v>226</v>
      </c>
      <c r="C1184" s="82">
        <f>'MAL2T-2013A.XLS'!$H$923</f>
        <v>4548</v>
      </c>
      <c r="D1184" s="82">
        <f>'MAL2T-2013A.XLS'!$H$923</f>
        <v>4548</v>
      </c>
      <c r="E1184" s="102"/>
      <c r="F1184" s="102"/>
      <c r="G1184" s="580"/>
    </row>
    <row r="1185" spans="2:7" s="10" customFormat="1">
      <c r="B1185" s="127" t="s">
        <v>649</v>
      </c>
      <c r="C1185" s="227">
        <f>'MAL2T-2013A.XLS'!$H$924</f>
        <v>15895</v>
      </c>
      <c r="D1185" s="227">
        <f>'MAL2T-2013A.XLS'!$H$924</f>
        <v>15895</v>
      </c>
      <c r="E1185" s="102"/>
      <c r="F1185" s="102"/>
      <c r="G1185" s="580"/>
    </row>
    <row r="1186" spans="2:7" s="10" customFormat="1">
      <c r="B1186" s="151" t="s">
        <v>806</v>
      </c>
      <c r="C1186" s="82"/>
      <c r="D1186" s="82"/>
      <c r="E1186" s="102"/>
      <c r="F1186" s="102"/>
      <c r="G1186" s="580"/>
    </row>
    <row r="1187" spans="2:7" s="10" customFormat="1">
      <c r="B1187" s="108" t="s">
        <v>807</v>
      </c>
      <c r="C1187" s="42" t="str">
        <f>'MAL2T-2013A.XLS'!$I$908</f>
        <v>xxx</v>
      </c>
      <c r="D1187" s="42" t="str">
        <f>'MAL2T-2013A.XLS'!$I$908</f>
        <v>xxx</v>
      </c>
      <c r="E1187" s="102"/>
      <c r="F1187" s="102"/>
      <c r="G1187" s="580"/>
    </row>
    <row r="1188" spans="2:7" s="10" customFormat="1">
      <c r="B1188" s="131" t="s">
        <v>215</v>
      </c>
      <c r="C1188" s="82">
        <f>'MAL2T-2013A.XLS'!$I$909</f>
        <v>0</v>
      </c>
      <c r="D1188" s="82">
        <f>'MAL2T-2013A.XLS'!$I$909</f>
        <v>0</v>
      </c>
      <c r="E1188" s="102"/>
      <c r="F1188" s="102"/>
      <c r="G1188" s="580"/>
    </row>
    <row r="1189" spans="2:7" s="10" customFormat="1">
      <c r="B1189" s="131" t="s">
        <v>216</v>
      </c>
      <c r="C1189" s="82">
        <f>'MAL2T-2013A.XLS'!$I$910</f>
        <v>0</v>
      </c>
      <c r="D1189" s="82">
        <f>'MAL2T-2013A.XLS'!$I$910</f>
        <v>0</v>
      </c>
      <c r="E1189" s="102"/>
      <c r="F1189" s="102"/>
      <c r="G1189" s="580"/>
    </row>
    <row r="1190" spans="2:7" s="10" customFormat="1">
      <c r="B1190" s="131" t="s">
        <v>222</v>
      </c>
      <c r="C1190" s="82">
        <f>'MAL2T-2013A.XLS'!$I$911</f>
        <v>0</v>
      </c>
      <c r="D1190" s="82">
        <f>'MAL2T-2013A.XLS'!$I$911</f>
        <v>0</v>
      </c>
      <c r="E1190" s="102"/>
      <c r="F1190" s="102"/>
      <c r="G1190" s="580"/>
    </row>
    <row r="1191" spans="2:7" s="10" customFormat="1">
      <c r="B1191" s="108" t="s">
        <v>808</v>
      </c>
      <c r="C1191" s="42" t="str">
        <f>'MAL2T-2013A.XLS'!$I$912</f>
        <v>xxx</v>
      </c>
      <c r="D1191" s="42" t="str">
        <f>'MAL2T-2013A.XLS'!$I$912</f>
        <v>xxx</v>
      </c>
      <c r="E1191" s="102"/>
      <c r="F1191" s="102"/>
      <c r="G1191" s="580"/>
    </row>
    <row r="1192" spans="2:7" s="10" customFormat="1">
      <c r="B1192" s="131" t="s">
        <v>217</v>
      </c>
      <c r="C1192" s="82">
        <f>'MAL2T-2013A.XLS'!$I$913</f>
        <v>0</v>
      </c>
      <c r="D1192" s="82">
        <f>'MAL2T-2013A.XLS'!$I$913</f>
        <v>0</v>
      </c>
      <c r="E1192" s="102"/>
      <c r="F1192" s="102"/>
      <c r="G1192" s="580"/>
    </row>
    <row r="1193" spans="2:7" s="10" customFormat="1">
      <c r="B1193" s="131" t="s">
        <v>218</v>
      </c>
      <c r="C1193" s="82">
        <f>'MAL2T-2013A.XLS'!$I$914</f>
        <v>0</v>
      </c>
      <c r="D1193" s="82">
        <f>'MAL2T-2013A.XLS'!$I$914</f>
        <v>0</v>
      </c>
      <c r="E1193" s="102"/>
      <c r="F1193" s="102"/>
      <c r="G1193" s="580"/>
    </row>
    <row r="1194" spans="2:7" s="10" customFormat="1">
      <c r="B1194" s="131" t="s">
        <v>219</v>
      </c>
      <c r="C1194" s="82">
        <f>'MAL2T-2013A.XLS'!$I$915</f>
        <v>0</v>
      </c>
      <c r="D1194" s="82">
        <f>'MAL2T-2013A.XLS'!$I$915</f>
        <v>0</v>
      </c>
      <c r="E1194" s="102"/>
      <c r="F1194" s="102"/>
      <c r="G1194" s="580"/>
    </row>
    <row r="1195" spans="2:7" s="10" customFormat="1">
      <c r="B1195" s="131" t="s">
        <v>220</v>
      </c>
      <c r="C1195" s="82">
        <f>'MAL2T-2013A.XLS'!$I$916</f>
        <v>0</v>
      </c>
      <c r="D1195" s="82">
        <f>'MAL2T-2013A.XLS'!$I$916</f>
        <v>0</v>
      </c>
      <c r="E1195" s="102"/>
      <c r="F1195" s="102"/>
      <c r="G1195" s="580"/>
    </row>
    <row r="1196" spans="2:7" s="10" customFormat="1" ht="26.4">
      <c r="B1196" s="131" t="s">
        <v>221</v>
      </c>
      <c r="C1196" s="82">
        <f>'MAL2T-2013A.XLS'!$I$917</f>
        <v>0</v>
      </c>
      <c r="D1196" s="82">
        <f>'MAL2T-2013A.XLS'!$I$917</f>
        <v>0</v>
      </c>
      <c r="E1196" s="102"/>
      <c r="F1196" s="102"/>
      <c r="G1196" s="580"/>
    </row>
    <row r="1197" spans="2:7" s="10" customFormat="1">
      <c r="B1197" s="131" t="s">
        <v>223</v>
      </c>
      <c r="C1197" s="82">
        <f>'MAL2T-2013A.XLS'!$I$918</f>
        <v>0</v>
      </c>
      <c r="D1197" s="82">
        <f>'MAL2T-2013A.XLS'!$I$918</f>
        <v>0</v>
      </c>
      <c r="E1197" s="102"/>
      <c r="F1197" s="102"/>
      <c r="G1197" s="580"/>
    </row>
    <row r="1198" spans="2:7" s="10" customFormat="1">
      <c r="B1198" s="131" t="s">
        <v>11</v>
      </c>
      <c r="C1198" s="82">
        <f>'MAL2T-2013A.XLS'!$I$919</f>
        <v>0</v>
      </c>
      <c r="D1198" s="82">
        <f>'MAL2T-2013A.XLS'!$I$919</f>
        <v>0</v>
      </c>
      <c r="E1198" s="102"/>
      <c r="F1198" s="102"/>
      <c r="G1198" s="580"/>
    </row>
    <row r="1199" spans="2:7" s="10" customFormat="1" ht="26.4">
      <c r="B1199" s="108" t="s">
        <v>809</v>
      </c>
      <c r="C1199" s="42" t="str">
        <f>'MAL2T-2013A.XLS'!$I$920</f>
        <v>xxx</v>
      </c>
      <c r="D1199" s="42" t="str">
        <f>'MAL2T-2013A.XLS'!$I$920</f>
        <v>xxx</v>
      </c>
      <c r="E1199" s="102"/>
      <c r="F1199" s="102"/>
      <c r="G1199" s="580"/>
    </row>
    <row r="1200" spans="2:7" s="10" customFormat="1">
      <c r="B1200" s="131" t="s">
        <v>224</v>
      </c>
      <c r="C1200" s="82">
        <f>'MAL2T-2013A.XLS'!$I$921</f>
        <v>3665</v>
      </c>
      <c r="D1200" s="82">
        <f>'MAL2T-2013A.XLS'!$I$921</f>
        <v>3665</v>
      </c>
      <c r="E1200" s="102"/>
      <c r="F1200" s="102"/>
      <c r="G1200" s="580"/>
    </row>
    <row r="1201" spans="2:7" s="10" customFormat="1">
      <c r="B1201" s="131" t="s">
        <v>225</v>
      </c>
      <c r="C1201" s="82">
        <f>'MAL2T-2013A.XLS'!$I$922</f>
        <v>0</v>
      </c>
      <c r="D1201" s="82">
        <f>'MAL2T-2013A.XLS'!$I$922</f>
        <v>0</v>
      </c>
      <c r="E1201" s="102"/>
      <c r="F1201" s="102"/>
      <c r="G1201" s="580"/>
    </row>
    <row r="1202" spans="2:7" s="10" customFormat="1">
      <c r="B1202" s="131" t="s">
        <v>226</v>
      </c>
      <c r="C1202" s="82">
        <f>'MAL2T-2013A.XLS'!$I$923</f>
        <v>5580</v>
      </c>
      <c r="D1202" s="82">
        <f>'MAL2T-2013A.XLS'!$I$923</f>
        <v>5580</v>
      </c>
      <c r="E1202" s="102"/>
      <c r="F1202" s="102"/>
      <c r="G1202" s="580"/>
    </row>
    <row r="1203" spans="2:7" s="10" customFormat="1">
      <c r="B1203" s="127" t="s">
        <v>649</v>
      </c>
      <c r="C1203" s="227">
        <f>'MAL2T-2013A.XLS'!$I$924</f>
        <v>9245</v>
      </c>
      <c r="D1203" s="227">
        <f>'MAL2T-2013A.XLS'!$I$924</f>
        <v>9245</v>
      </c>
      <c r="E1203" s="102"/>
      <c r="F1203" s="102"/>
      <c r="G1203" s="580"/>
    </row>
    <row r="1204" spans="2:7" s="10" customFormat="1">
      <c r="B1204" s="151" t="s">
        <v>905</v>
      </c>
      <c r="C1204" s="82"/>
      <c r="D1204" s="82"/>
      <c r="E1204" s="102"/>
      <c r="F1204" s="102"/>
      <c r="G1204" s="580"/>
    </row>
    <row r="1205" spans="2:7" s="10" customFormat="1">
      <c r="B1205" s="108" t="s">
        <v>807</v>
      </c>
      <c r="C1205" s="42" t="str">
        <f>'MAL2T-2013A.XLS'!$J$908</f>
        <v>xxx</v>
      </c>
      <c r="D1205" s="42" t="str">
        <f>'MAL2T-2013A.XLS'!$J$908</f>
        <v>xxx</v>
      </c>
      <c r="E1205" s="102"/>
      <c r="F1205" s="102"/>
      <c r="G1205" s="580"/>
    </row>
    <row r="1206" spans="2:7" s="10" customFormat="1">
      <c r="B1206" s="131" t="s">
        <v>215</v>
      </c>
      <c r="C1206" s="82">
        <f>'MAL2T-2013A.XLS'!$J$909</f>
        <v>16084</v>
      </c>
      <c r="D1206" s="82">
        <f>'MAL2T-2013A.XLS'!$J$909</f>
        <v>16084</v>
      </c>
      <c r="E1206" s="102"/>
      <c r="F1206" s="102"/>
      <c r="G1206" s="580"/>
    </row>
    <row r="1207" spans="2:7" s="10" customFormat="1">
      <c r="B1207" s="131" t="s">
        <v>216</v>
      </c>
      <c r="C1207" s="82">
        <f>'MAL2T-2013A.XLS'!$J$910</f>
        <v>2545</v>
      </c>
      <c r="D1207" s="82">
        <f>'MAL2T-2013A.XLS'!$J$910</f>
        <v>2545</v>
      </c>
      <c r="E1207" s="102"/>
      <c r="F1207" s="102"/>
      <c r="G1207" s="580"/>
    </row>
    <row r="1208" spans="2:7" s="10" customFormat="1">
      <c r="B1208" s="131" t="s">
        <v>222</v>
      </c>
      <c r="C1208" s="82">
        <f>'MAL2T-2013A.XLS'!$J$911</f>
        <v>129</v>
      </c>
      <c r="D1208" s="82">
        <f>'MAL2T-2013A.XLS'!$J$911</f>
        <v>129</v>
      </c>
      <c r="E1208" s="102"/>
      <c r="F1208" s="102"/>
      <c r="G1208" s="580"/>
    </row>
    <row r="1209" spans="2:7" s="10" customFormat="1">
      <c r="B1209" s="108" t="s">
        <v>808</v>
      </c>
      <c r="C1209" s="42" t="str">
        <f>'MAL2T-2013A.XLS'!$J$912</f>
        <v>xxx</v>
      </c>
      <c r="D1209" s="42" t="str">
        <f>'MAL2T-2013A.XLS'!$J$912</f>
        <v>xxx</v>
      </c>
      <c r="E1209" s="102"/>
      <c r="F1209" s="102"/>
      <c r="G1209" s="580"/>
    </row>
    <row r="1210" spans="2:7" s="10" customFormat="1">
      <c r="B1210" s="131" t="s">
        <v>217</v>
      </c>
      <c r="C1210" s="82">
        <f>'MAL2T-2013A.XLS'!$J$913</f>
        <v>87221</v>
      </c>
      <c r="D1210" s="82">
        <f>'MAL2T-2013A.XLS'!$J$913</f>
        <v>87221</v>
      </c>
      <c r="E1210" s="102"/>
      <c r="F1210" s="102"/>
      <c r="G1210" s="580"/>
    </row>
    <row r="1211" spans="2:7" s="10" customFormat="1">
      <c r="B1211" s="131" t="s">
        <v>218</v>
      </c>
      <c r="C1211" s="82">
        <f>'MAL2T-2013A.XLS'!$J$914</f>
        <v>28673</v>
      </c>
      <c r="D1211" s="82">
        <f>'MAL2T-2013A.XLS'!$J$914</f>
        <v>28673</v>
      </c>
      <c r="E1211" s="102"/>
      <c r="F1211" s="102"/>
      <c r="G1211" s="580"/>
    </row>
    <row r="1212" spans="2:7" s="10" customFormat="1">
      <c r="B1212" s="131" t="s">
        <v>219</v>
      </c>
      <c r="C1212" s="82">
        <f>'MAL2T-2013A.XLS'!$J$915</f>
        <v>7355</v>
      </c>
      <c r="D1212" s="82">
        <f>'MAL2T-2013A.XLS'!$J$915</f>
        <v>7355</v>
      </c>
      <c r="E1212" s="102"/>
      <c r="F1212" s="102"/>
      <c r="G1212" s="580"/>
    </row>
    <row r="1213" spans="2:7" s="10" customFormat="1">
      <c r="B1213" s="131" t="s">
        <v>220</v>
      </c>
      <c r="C1213" s="82">
        <f>'MAL2T-2013A.XLS'!$J$916</f>
        <v>3170</v>
      </c>
      <c r="D1213" s="82">
        <f>'MAL2T-2013A.XLS'!$J$916</f>
        <v>3170</v>
      </c>
      <c r="E1213" s="102"/>
      <c r="F1213" s="102"/>
      <c r="G1213" s="580"/>
    </row>
    <row r="1214" spans="2:7" s="10" customFormat="1" ht="26.4">
      <c r="B1214" s="131" t="s">
        <v>221</v>
      </c>
      <c r="C1214" s="82">
        <f>'MAL2T-2013A.XLS'!$J$917</f>
        <v>365</v>
      </c>
      <c r="D1214" s="82">
        <f>'MAL2T-2013A.XLS'!$J$917</f>
        <v>365</v>
      </c>
      <c r="E1214" s="102"/>
      <c r="F1214" s="102"/>
      <c r="G1214" s="580"/>
    </row>
    <row r="1215" spans="2:7" s="10" customFormat="1">
      <c r="B1215" s="131" t="s">
        <v>223</v>
      </c>
      <c r="C1215" s="82">
        <f>'MAL2T-2013A.XLS'!$J$918</f>
        <v>815</v>
      </c>
      <c r="D1215" s="82">
        <f>'MAL2T-2013A.XLS'!$J$918</f>
        <v>815</v>
      </c>
      <c r="E1215" s="102"/>
      <c r="F1215" s="102"/>
      <c r="G1215" s="580"/>
    </row>
    <row r="1216" spans="2:7" s="10" customFormat="1">
      <c r="B1216" s="131" t="s">
        <v>11</v>
      </c>
      <c r="C1216" s="82">
        <f>'MAL2T-2013A.XLS'!$J$919</f>
        <v>365</v>
      </c>
      <c r="D1216" s="82">
        <f>'MAL2T-2013A.XLS'!$J$919</f>
        <v>365</v>
      </c>
      <c r="E1216" s="102"/>
      <c r="F1216" s="102"/>
      <c r="G1216" s="580"/>
    </row>
    <row r="1217" spans="1:7" s="10" customFormat="1" ht="26.4">
      <c r="B1217" s="108" t="s">
        <v>809</v>
      </c>
      <c r="C1217" s="42" t="str">
        <f>'MAL2T-2013A.XLS'!$J$920</f>
        <v>xxx</v>
      </c>
      <c r="D1217" s="42" t="str">
        <f>'MAL2T-2013A.XLS'!$J$920</f>
        <v>xxx</v>
      </c>
      <c r="E1217" s="102"/>
      <c r="F1217" s="102"/>
      <c r="G1217" s="580"/>
    </row>
    <row r="1218" spans="1:7" s="10" customFormat="1">
      <c r="B1218" s="131" t="s">
        <v>224</v>
      </c>
      <c r="C1218" s="82">
        <f>'MAL2T-2013A.XLS'!$J$921</f>
        <v>14285</v>
      </c>
      <c r="D1218" s="82">
        <f>'MAL2T-2013A.XLS'!$J$921</f>
        <v>14285</v>
      </c>
      <c r="E1218" s="102"/>
      <c r="F1218" s="102"/>
      <c r="G1218" s="580"/>
    </row>
    <row r="1219" spans="1:7" s="10" customFormat="1">
      <c r="B1219" s="131" t="s">
        <v>225</v>
      </c>
      <c r="C1219" s="82">
        <f>'MAL2T-2013A.XLS'!$J$922</f>
        <v>1092</v>
      </c>
      <c r="D1219" s="82">
        <f>'MAL2T-2013A.XLS'!$J$922</f>
        <v>1092</v>
      </c>
      <c r="E1219" s="102"/>
      <c r="F1219" s="102"/>
      <c r="G1219" s="580"/>
    </row>
    <row r="1220" spans="1:7" s="10" customFormat="1">
      <c r="B1220" s="131" t="s">
        <v>226</v>
      </c>
      <c r="C1220" s="82">
        <f>'MAL2T-2013A.XLS'!$J$923</f>
        <v>10128</v>
      </c>
      <c r="D1220" s="82">
        <f>'MAL2T-2013A.XLS'!$J$923</f>
        <v>10128</v>
      </c>
      <c r="E1220" s="102"/>
      <c r="F1220" s="102"/>
      <c r="G1220" s="580"/>
    </row>
    <row r="1221" spans="1:7" s="10" customFormat="1">
      <c r="B1221" s="127" t="s">
        <v>649</v>
      </c>
      <c r="C1221" s="227">
        <f>'MAL2T-2013A.XLS'!$J$924</f>
        <v>172227</v>
      </c>
      <c r="D1221" s="227">
        <f>'MAL2T-2013A.XLS'!$J$924</f>
        <v>172227</v>
      </c>
      <c r="E1221" s="102"/>
      <c r="F1221" s="102"/>
      <c r="G1221" s="580"/>
    </row>
    <row r="1222" spans="1:7" s="10" customFormat="1">
      <c r="B1222" s="151"/>
      <c r="C1222" s="82"/>
      <c r="D1222" s="82"/>
      <c r="E1222" s="102"/>
      <c r="F1222" s="102"/>
      <c r="G1222" s="580"/>
    </row>
    <row r="1223" spans="1:7" s="10" customFormat="1">
      <c r="A1223" s="10" t="s">
        <v>106</v>
      </c>
      <c r="B1223" s="129"/>
      <c r="C1223" s="82"/>
      <c r="D1223" s="82"/>
      <c r="E1223" s="102"/>
      <c r="F1223" s="102"/>
      <c r="G1223" s="580"/>
    </row>
    <row r="1224" spans="1:7" ht="39.6">
      <c r="A1224" s="9" t="s">
        <v>106</v>
      </c>
      <c r="B1224" s="113" t="s">
        <v>1077</v>
      </c>
    </row>
    <row r="1225" spans="1:7">
      <c r="A1225" s="9" t="s">
        <v>106</v>
      </c>
      <c r="B1225" s="131" t="s">
        <v>1429</v>
      </c>
      <c r="C1225" s="85">
        <f>'MAL2T-2013A.XLS'!$F$934</f>
        <v>49781</v>
      </c>
      <c r="D1225" s="85">
        <f>'MAL2T-2013A.XLS'!$F$934</f>
        <v>49781</v>
      </c>
    </row>
    <row r="1226" spans="1:7">
      <c r="A1226" s="9" t="s">
        <v>106</v>
      </c>
      <c r="B1226" s="131" t="s">
        <v>1430</v>
      </c>
      <c r="C1226" s="85">
        <f>'MAL2T-2013A.XLS'!$F$935</f>
        <v>17644</v>
      </c>
      <c r="D1226" s="85">
        <f>'MAL2T-2013A.XLS'!$F$935</f>
        <v>17644</v>
      </c>
    </row>
    <row r="1227" spans="1:7">
      <c r="A1227" s="9" t="s">
        <v>106</v>
      </c>
      <c r="B1227" s="131" t="s">
        <v>1431</v>
      </c>
      <c r="C1227" s="85">
        <f>'MAL2T-2013A.XLS'!$F$936</f>
        <v>464</v>
      </c>
      <c r="D1227" s="85">
        <f>'MAL2T-2013A.XLS'!$F$936</f>
        <v>464</v>
      </c>
    </row>
    <row r="1228" spans="1:7">
      <c r="A1228" s="9" t="s">
        <v>106</v>
      </c>
      <c r="B1228" s="156"/>
    </row>
    <row r="1229" spans="1:7">
      <c r="A1229" s="9" t="s">
        <v>106</v>
      </c>
      <c r="B1229" s="157" t="s">
        <v>741</v>
      </c>
      <c r="C1229" s="83">
        <f>$C$971-$C$976-$C$1227</f>
        <v>-24</v>
      </c>
      <c r="D1229" s="83">
        <f>$C$971-$C$976-$C$1227</f>
        <v>-24</v>
      </c>
    </row>
    <row r="1230" spans="1:7">
      <c r="A1230" s="9" t="s">
        <v>106</v>
      </c>
      <c r="B1230" s="156"/>
    </row>
    <row r="1231" spans="1:7">
      <c r="A1231" s="9" t="s">
        <v>106</v>
      </c>
      <c r="B1231" s="158" t="s">
        <v>918</v>
      </c>
    </row>
    <row r="1232" spans="1:7">
      <c r="A1232" s="9" t="s">
        <v>106</v>
      </c>
      <c r="B1232" s="131" t="s">
        <v>1429</v>
      </c>
      <c r="C1232" s="103">
        <f>'MAL2T-2013A.XLS'!$G$934</f>
        <v>16021</v>
      </c>
      <c r="D1232" s="103">
        <f>'MAL2T-2013A.XLS'!$G$934</f>
        <v>16021</v>
      </c>
    </row>
    <row r="1233" spans="1:4">
      <c r="A1233" s="9" t="s">
        <v>106</v>
      </c>
      <c r="B1233" s="131" t="s">
        <v>1429</v>
      </c>
      <c r="C1233" s="103">
        <f>'MAL2T-2013A.XLS'!$H$934</f>
        <v>0</v>
      </c>
      <c r="D1233" s="103">
        <f>'MAL2T-2013A.XLS'!$H$934</f>
        <v>0</v>
      </c>
    </row>
    <row r="1234" spans="1:4">
      <c r="A1234" s="9" t="s">
        <v>106</v>
      </c>
      <c r="B1234" s="131" t="s">
        <v>1429</v>
      </c>
      <c r="C1234" s="103">
        <f>'MAL2T-2013A.XLS'!$I$934</f>
        <v>0</v>
      </c>
      <c r="D1234" s="103">
        <f>'MAL2T-2013A.XLS'!$I$934</f>
        <v>0</v>
      </c>
    </row>
    <row r="1235" spans="1:4">
      <c r="A1235" s="9" t="s">
        <v>106</v>
      </c>
      <c r="B1235" s="158" t="s">
        <v>918</v>
      </c>
      <c r="C1235" s="104"/>
      <c r="D1235" s="104"/>
    </row>
    <row r="1236" spans="1:4" ht="39.6">
      <c r="A1236" s="9" t="s">
        <v>106</v>
      </c>
      <c r="B1236" s="131" t="s">
        <v>1430</v>
      </c>
      <c r="C1236" s="103" t="str">
        <f>'MAL2T-2013A.XLS'!$G$935</f>
        <v>16010, 16011, 16012, 16015, 11291</v>
      </c>
      <c r="D1236" s="103" t="str">
        <f>'MAL2T-2013A.XLS'!$G$935</f>
        <v>16010, 16011, 16012, 16015, 11291</v>
      </c>
    </row>
    <row r="1237" spans="1:4">
      <c r="A1237" s="9" t="s">
        <v>106</v>
      </c>
      <c r="B1237" s="131" t="s">
        <v>1430</v>
      </c>
      <c r="C1237" s="103">
        <f>'MAL2T-2013A.XLS'!$H$935</f>
        <v>0</v>
      </c>
      <c r="D1237" s="103">
        <f>'MAL2T-2013A.XLS'!$H$935</f>
        <v>0</v>
      </c>
    </row>
    <row r="1238" spans="1:4">
      <c r="A1238" s="9" t="s">
        <v>106</v>
      </c>
      <c r="B1238" s="131" t="s">
        <v>1430</v>
      </c>
      <c r="C1238" s="103">
        <f>'MAL2T-2013A.XLS'!$I$935</f>
        <v>0</v>
      </c>
      <c r="D1238" s="103">
        <f>'MAL2T-2013A.XLS'!$I$935</f>
        <v>0</v>
      </c>
    </row>
    <row r="1239" spans="1:4">
      <c r="A1239" s="9" t="s">
        <v>106</v>
      </c>
      <c r="B1239" s="126"/>
    </row>
    <row r="1240" spans="1:4">
      <c r="A1240" s="9" t="s">
        <v>106</v>
      </c>
      <c r="B1240" s="129" t="s">
        <v>625</v>
      </c>
    </row>
    <row r="1241" spans="1:4" ht="26.4">
      <c r="A1241" s="9" t="s">
        <v>106</v>
      </c>
      <c r="B1241" s="108" t="s">
        <v>1066</v>
      </c>
      <c r="C1241" s="85" t="str">
        <f>'MAL2T-2013A.XLS'!$K$947</f>
        <v>Ja</v>
      </c>
      <c r="D1241" s="85" t="str">
        <f>'MAL2T-2013A.XLS'!$K$947</f>
        <v>Ja</v>
      </c>
    </row>
    <row r="1242" spans="1:4" ht="26.4">
      <c r="A1242" s="9" t="s">
        <v>106</v>
      </c>
      <c r="B1242" s="108" t="s">
        <v>1127</v>
      </c>
      <c r="C1242" s="88" t="str">
        <f>'MAL2T-2013A.XLS'!$K$949</f>
        <v>Fortløpende</v>
      </c>
      <c r="D1242" s="88" t="str">
        <f>'MAL2T-2013A.XLS'!$K$949</f>
        <v>Fortløpende</v>
      </c>
    </row>
    <row r="1243" spans="1:4">
      <c r="A1243" s="9" t="s">
        <v>106</v>
      </c>
      <c r="B1243" s="108"/>
      <c r="C1243" s="88"/>
      <c r="D1243" s="88"/>
    </row>
    <row r="1244" spans="1:4">
      <c r="A1244" s="9" t="s">
        <v>106</v>
      </c>
      <c r="B1244" s="129" t="s">
        <v>442</v>
      </c>
      <c r="C1244" s="88"/>
      <c r="D1244" s="88"/>
    </row>
    <row r="1245" spans="1:4" ht="26.4">
      <c r="A1245" s="9" t="s">
        <v>106</v>
      </c>
      <c r="B1245" s="108" t="s">
        <v>688</v>
      </c>
      <c r="C1245" s="88" t="str">
        <f>'MAL2T-2013A.XLS'!$K$955</f>
        <v>06/13</v>
      </c>
      <c r="D1245" s="88" t="str">
        <f>'MAL2T-2013A.XLS'!$K$955</f>
        <v>06/13</v>
      </c>
    </row>
    <row r="1246" spans="1:4" ht="26.4">
      <c r="A1246" s="9" t="s">
        <v>106</v>
      </c>
      <c r="B1246" s="108" t="s">
        <v>374</v>
      </c>
      <c r="C1246" s="88" t="str">
        <f>'MAL2T-2013A.XLS'!$K$958</f>
        <v>Ja</v>
      </c>
      <c r="D1246" s="88" t="str">
        <f>'MAL2T-2013A.XLS'!$K$958</f>
        <v>Ja</v>
      </c>
    </row>
    <row r="1247" spans="1:4">
      <c r="A1247" s="9" t="s">
        <v>106</v>
      </c>
      <c r="C1247" s="88"/>
      <c r="D1247" s="88"/>
    </row>
    <row r="1248" spans="1:4" ht="26.4">
      <c r="B1248" s="115" t="str">
        <f>'MAL2T-2013A.XLS'!B965</f>
        <v xml:space="preserve">  Tabell 3 - 5A - Antall personer som mottar hjemmetjenester pr. 31.12.    1)</v>
      </c>
    </row>
    <row r="1249" spans="2:4">
      <c r="B1249" s="135" t="s">
        <v>687</v>
      </c>
      <c r="C1249" s="85" t="s">
        <v>363</v>
      </c>
      <c r="D1249" s="85" t="s">
        <v>363</v>
      </c>
    </row>
    <row r="1250" spans="2:4">
      <c r="B1250" s="1" t="s">
        <v>355</v>
      </c>
      <c r="C1250" s="85">
        <f>'MAL2T-2013A.XLS'!$F$966</f>
        <v>197</v>
      </c>
      <c r="D1250" s="85">
        <f>'MAL2T-2013A.XLS'!$F$966</f>
        <v>197</v>
      </c>
    </row>
    <row r="1251" spans="2:4">
      <c r="B1251" s="1" t="s">
        <v>1080</v>
      </c>
      <c r="C1251" s="85">
        <f>'MAL2T-2013A.XLS'!$F$967</f>
        <v>131</v>
      </c>
      <c r="D1251" s="85">
        <f>'MAL2T-2013A.XLS'!$F$967</f>
        <v>131</v>
      </c>
    </row>
    <row r="1252" spans="2:4">
      <c r="B1252" s="1" t="s">
        <v>1261</v>
      </c>
      <c r="C1252" s="85">
        <f>'MAL2T-2013A.XLS'!$F$968</f>
        <v>96</v>
      </c>
      <c r="D1252" s="85">
        <f>'MAL2T-2013A.XLS'!$F$968</f>
        <v>96</v>
      </c>
    </row>
    <row r="1253" spans="2:4">
      <c r="B1253" s="1" t="s">
        <v>1081</v>
      </c>
      <c r="C1253" s="85">
        <f>'MAL2T-2013A.XLS'!$F$969</f>
        <v>40</v>
      </c>
      <c r="D1253" s="85">
        <f>'MAL2T-2013A.XLS'!$F$969</f>
        <v>40</v>
      </c>
    </row>
    <row r="1254" spans="2:4">
      <c r="B1254" s="1" t="s">
        <v>1082</v>
      </c>
      <c r="C1254" s="85">
        <f>'MAL2T-2013A.XLS'!$F$970</f>
        <v>40</v>
      </c>
      <c r="D1254" s="85">
        <f>'MAL2T-2013A.XLS'!$F$970</f>
        <v>40</v>
      </c>
    </row>
    <row r="1255" spans="2:4">
      <c r="B1255" s="1" t="s">
        <v>1262</v>
      </c>
      <c r="C1255" s="85">
        <f>'MAL2T-2013A.XLS'!$F$971</f>
        <v>22</v>
      </c>
      <c r="D1255" s="85">
        <f>'MAL2T-2013A.XLS'!$F$971</f>
        <v>22</v>
      </c>
    </row>
    <row r="1256" spans="2:4">
      <c r="B1256" s="1" t="s">
        <v>1263</v>
      </c>
      <c r="C1256" s="85">
        <f>'MAL2T-2013A.XLS'!$F$972</f>
        <v>526</v>
      </c>
      <c r="D1256" s="85">
        <f>'MAL2T-2013A.XLS'!$F$972</f>
        <v>526</v>
      </c>
    </row>
    <row r="1257" spans="2:4">
      <c r="B1257" s="180" t="s">
        <v>1264</v>
      </c>
      <c r="C1257" s="118">
        <f>'MAL2T-2013A.XLS'!$F$973</f>
        <v>102</v>
      </c>
      <c r="D1257" s="118">
        <f>'MAL2T-2013A.XLS'!$F$973</f>
        <v>102</v>
      </c>
    </row>
    <row r="1258" spans="2:4">
      <c r="B1258" s="135" t="s">
        <v>689</v>
      </c>
      <c r="C1258" s="85" t="s">
        <v>363</v>
      </c>
      <c r="D1258" s="85" t="s">
        <v>363</v>
      </c>
    </row>
    <row r="1259" spans="2:4">
      <c r="B1259" s="1" t="s">
        <v>355</v>
      </c>
      <c r="C1259" s="85">
        <f>'MAL2T-2013A.XLS'!$G$966</f>
        <v>68</v>
      </c>
      <c r="D1259" s="85">
        <f>'MAL2T-2013A.XLS'!$G$966</f>
        <v>68</v>
      </c>
    </row>
    <row r="1260" spans="2:4">
      <c r="B1260" s="1" t="s">
        <v>1080</v>
      </c>
      <c r="C1260" s="85">
        <f>'MAL2T-2013A.XLS'!$G$967</f>
        <v>78</v>
      </c>
      <c r="D1260" s="85">
        <f>'MAL2T-2013A.XLS'!$G$967</f>
        <v>78</v>
      </c>
    </row>
    <row r="1261" spans="2:4">
      <c r="B1261" s="1" t="s">
        <v>1261</v>
      </c>
      <c r="C1261" s="85">
        <f>'MAL2T-2013A.XLS'!$G$968</f>
        <v>124</v>
      </c>
      <c r="D1261" s="85">
        <f>'MAL2T-2013A.XLS'!$G$968</f>
        <v>124</v>
      </c>
    </row>
    <row r="1262" spans="2:4">
      <c r="B1262" s="1" t="s">
        <v>1081</v>
      </c>
      <c r="C1262" s="85">
        <f>'MAL2T-2013A.XLS'!$G$969</f>
        <v>87</v>
      </c>
      <c r="D1262" s="85">
        <f>'MAL2T-2013A.XLS'!$G$969</f>
        <v>87</v>
      </c>
    </row>
    <row r="1263" spans="2:4">
      <c r="B1263" s="1" t="s">
        <v>1082</v>
      </c>
      <c r="C1263" s="85">
        <f>'MAL2T-2013A.XLS'!$G$970</f>
        <v>92</v>
      </c>
      <c r="D1263" s="85">
        <f>'MAL2T-2013A.XLS'!$G$970</f>
        <v>92</v>
      </c>
    </row>
    <row r="1264" spans="2:4">
      <c r="B1264" s="1" t="s">
        <v>1262</v>
      </c>
      <c r="C1264" s="85">
        <f>'MAL2T-2013A.XLS'!$G$971</f>
        <v>54</v>
      </c>
      <c r="D1264" s="85">
        <f>'MAL2T-2013A.XLS'!$G$971</f>
        <v>54</v>
      </c>
    </row>
    <row r="1265" spans="2:4">
      <c r="B1265" s="1" t="s">
        <v>1263</v>
      </c>
      <c r="C1265" s="85">
        <f>'MAL2T-2013A.XLS'!$G$972</f>
        <v>503</v>
      </c>
      <c r="D1265" s="85">
        <f>'MAL2T-2013A.XLS'!$G$972</f>
        <v>503</v>
      </c>
    </row>
    <row r="1266" spans="2:4">
      <c r="B1266" s="180" t="s">
        <v>1264</v>
      </c>
      <c r="C1266" s="118">
        <f>'MAL2T-2013A.XLS'!$G$973</f>
        <v>233</v>
      </c>
      <c r="D1266" s="118">
        <f>'MAL2T-2013A.XLS'!$G$973</f>
        <v>233</v>
      </c>
    </row>
    <row r="1267" spans="2:4">
      <c r="B1267" s="135" t="s">
        <v>690</v>
      </c>
      <c r="C1267" s="85" t="s">
        <v>363</v>
      </c>
      <c r="D1267" s="85" t="s">
        <v>363</v>
      </c>
    </row>
    <row r="1268" spans="2:4">
      <c r="B1268" s="1" t="s">
        <v>355</v>
      </c>
      <c r="C1268" s="85">
        <f>'MAL2T-2013A.XLS'!$H$966</f>
        <v>56</v>
      </c>
      <c r="D1268" s="85">
        <f>'MAL2T-2013A.XLS'!$H$966</f>
        <v>56</v>
      </c>
    </row>
    <row r="1269" spans="2:4">
      <c r="B1269" s="1" t="s">
        <v>1080</v>
      </c>
      <c r="C1269" s="85">
        <f>'MAL2T-2013A.XLS'!$H$967</f>
        <v>85</v>
      </c>
      <c r="D1269" s="85">
        <f>'MAL2T-2013A.XLS'!$H$967</f>
        <v>85</v>
      </c>
    </row>
    <row r="1270" spans="2:4">
      <c r="B1270" s="1" t="s">
        <v>1261</v>
      </c>
      <c r="C1270" s="85">
        <f>'MAL2T-2013A.XLS'!$H$968</f>
        <v>95</v>
      </c>
      <c r="D1270" s="85">
        <f>'MAL2T-2013A.XLS'!$H$968</f>
        <v>95</v>
      </c>
    </row>
    <row r="1271" spans="2:4">
      <c r="B1271" s="1" t="s">
        <v>1081</v>
      </c>
      <c r="C1271" s="85">
        <f>'MAL2T-2013A.XLS'!$H$969</f>
        <v>84</v>
      </c>
      <c r="D1271" s="85">
        <f>'MAL2T-2013A.XLS'!$H$969</f>
        <v>84</v>
      </c>
    </row>
    <row r="1272" spans="2:4">
      <c r="B1272" s="1" t="s">
        <v>1082</v>
      </c>
      <c r="C1272" s="85">
        <f>'MAL2T-2013A.XLS'!$H$970</f>
        <v>74</v>
      </c>
      <c r="D1272" s="85">
        <f>'MAL2T-2013A.XLS'!$H$970</f>
        <v>74</v>
      </c>
    </row>
    <row r="1273" spans="2:4">
      <c r="B1273" s="1" t="s">
        <v>1262</v>
      </c>
      <c r="C1273" s="85">
        <f>'MAL2T-2013A.XLS'!$H$971</f>
        <v>64</v>
      </c>
      <c r="D1273" s="85">
        <f>'MAL2T-2013A.XLS'!$H$971</f>
        <v>64</v>
      </c>
    </row>
    <row r="1274" spans="2:4">
      <c r="B1274" s="1" t="s">
        <v>1263</v>
      </c>
      <c r="C1274" s="85">
        <f>'MAL2T-2013A.XLS'!$H$972</f>
        <v>458</v>
      </c>
      <c r="D1274" s="85">
        <f>'MAL2T-2013A.XLS'!$H$972</f>
        <v>458</v>
      </c>
    </row>
    <row r="1275" spans="2:4">
      <c r="B1275" s="180" t="s">
        <v>1264</v>
      </c>
      <c r="C1275" s="118">
        <f>'MAL2T-2013A.XLS'!$H$973</f>
        <v>222</v>
      </c>
      <c r="D1275" s="118">
        <f>'MAL2T-2013A.XLS'!$H$973</f>
        <v>222</v>
      </c>
    </row>
    <row r="1276" spans="2:4">
      <c r="B1276" s="135" t="s">
        <v>691</v>
      </c>
      <c r="C1276" s="85" t="s">
        <v>363</v>
      </c>
      <c r="D1276" s="85" t="s">
        <v>363</v>
      </c>
    </row>
    <row r="1277" spans="2:4">
      <c r="B1277" s="1" t="s">
        <v>355</v>
      </c>
      <c r="C1277" s="85">
        <f>'MAL2T-2013A.XLS'!$I$966</f>
        <v>321</v>
      </c>
      <c r="D1277" s="85">
        <f>'MAL2T-2013A.XLS'!$I$966</f>
        <v>321</v>
      </c>
    </row>
    <row r="1278" spans="2:4">
      <c r="B1278" s="1" t="s">
        <v>1080</v>
      </c>
      <c r="C1278" s="85">
        <f>'MAL2T-2013A.XLS'!$I$967</f>
        <v>294</v>
      </c>
      <c r="D1278" s="85">
        <f>'MAL2T-2013A.XLS'!$I$967</f>
        <v>294</v>
      </c>
    </row>
    <row r="1279" spans="2:4">
      <c r="B1279" s="1" t="s">
        <v>1261</v>
      </c>
      <c r="C1279" s="85">
        <f>'MAL2T-2013A.XLS'!$I$968</f>
        <v>315</v>
      </c>
      <c r="D1279" s="85">
        <f>'MAL2T-2013A.XLS'!$I$968</f>
        <v>315</v>
      </c>
    </row>
    <row r="1280" spans="2:4">
      <c r="B1280" s="1" t="s">
        <v>1081</v>
      </c>
      <c r="C1280" s="85">
        <f>'MAL2T-2013A.XLS'!$I$969</f>
        <v>211</v>
      </c>
      <c r="D1280" s="85">
        <f>'MAL2T-2013A.XLS'!$I$969</f>
        <v>211</v>
      </c>
    </row>
    <row r="1281" spans="2:4">
      <c r="B1281" s="1" t="s">
        <v>1082</v>
      </c>
      <c r="C1281" s="85">
        <f>'MAL2T-2013A.XLS'!$I$970</f>
        <v>206</v>
      </c>
      <c r="D1281" s="85">
        <f>'MAL2T-2013A.XLS'!$I$970</f>
        <v>206</v>
      </c>
    </row>
    <row r="1282" spans="2:4">
      <c r="B1282" s="1" t="s">
        <v>1262</v>
      </c>
      <c r="C1282" s="85">
        <f>'MAL2T-2013A.XLS'!$I$971</f>
        <v>140</v>
      </c>
      <c r="D1282" s="85">
        <f>'MAL2T-2013A.XLS'!$I$971</f>
        <v>140</v>
      </c>
    </row>
    <row r="1283" spans="2:4">
      <c r="B1283" s="1" t="s">
        <v>1263</v>
      </c>
      <c r="C1283" s="85">
        <f>'MAL2T-2013A.XLS'!$I$972</f>
        <v>1487</v>
      </c>
      <c r="D1283" s="85">
        <f>'MAL2T-2013A.XLS'!$I$972</f>
        <v>1487</v>
      </c>
    </row>
    <row r="1284" spans="2:4">
      <c r="B1284" s="180" t="s">
        <v>1264</v>
      </c>
      <c r="C1284" s="118">
        <f>'MAL2T-2013A.XLS'!$I$973</f>
        <v>557</v>
      </c>
      <c r="D1284" s="118">
        <f>'MAL2T-2013A.XLS'!$I$973</f>
        <v>557</v>
      </c>
    </row>
    <row r="1285" spans="2:4">
      <c r="B1285" s="135" t="s">
        <v>893</v>
      </c>
      <c r="C1285" s="85" t="s">
        <v>363</v>
      </c>
      <c r="D1285" s="85" t="s">
        <v>363</v>
      </c>
    </row>
    <row r="1286" spans="2:4">
      <c r="B1286" s="1" t="s">
        <v>355</v>
      </c>
      <c r="C1286" s="85">
        <f>'MAL2T-2013A.XLS'!$J$966</f>
        <v>36</v>
      </c>
      <c r="D1286" s="85">
        <f>'MAL2T-2013A.XLS'!$J$966</f>
        <v>36</v>
      </c>
    </row>
    <row r="1287" spans="2:4">
      <c r="B1287" s="1" t="s">
        <v>1080</v>
      </c>
      <c r="C1287" s="85">
        <f>'MAL2T-2013A.XLS'!$J$967</f>
        <v>69</v>
      </c>
      <c r="D1287" s="85">
        <f>'MAL2T-2013A.XLS'!$J$967</f>
        <v>69</v>
      </c>
    </row>
    <row r="1288" spans="2:4">
      <c r="B1288" s="1" t="s">
        <v>1261</v>
      </c>
      <c r="C1288" s="85">
        <f>'MAL2T-2013A.XLS'!$J$968</f>
        <v>112</v>
      </c>
      <c r="D1288" s="85">
        <f>'MAL2T-2013A.XLS'!$J$968</f>
        <v>112</v>
      </c>
    </row>
    <row r="1289" spans="2:4">
      <c r="B1289" s="1" t="s">
        <v>1081</v>
      </c>
      <c r="C1289" s="85">
        <f>'MAL2T-2013A.XLS'!$J$969</f>
        <v>73</v>
      </c>
      <c r="D1289" s="85">
        <f>'MAL2T-2013A.XLS'!$J$969</f>
        <v>73</v>
      </c>
    </row>
    <row r="1290" spans="2:4">
      <c r="B1290" s="1" t="s">
        <v>1082</v>
      </c>
      <c r="C1290" s="85">
        <f>'MAL2T-2013A.XLS'!$J$970</f>
        <v>65</v>
      </c>
      <c r="D1290" s="85">
        <f>'MAL2T-2013A.XLS'!$J$970</f>
        <v>65</v>
      </c>
    </row>
    <row r="1291" spans="2:4">
      <c r="B1291" s="1" t="s">
        <v>1262</v>
      </c>
      <c r="C1291" s="85">
        <f>'MAL2T-2013A.XLS'!$J$971</f>
        <v>50</v>
      </c>
      <c r="D1291" s="85">
        <f>'MAL2T-2013A.XLS'!$J$971</f>
        <v>50</v>
      </c>
    </row>
    <row r="1292" spans="2:4">
      <c r="B1292" s="180" t="s">
        <v>1263</v>
      </c>
      <c r="C1292" s="118">
        <f>'MAL2T-2013A.XLS'!$J$972</f>
        <v>405</v>
      </c>
      <c r="D1292" s="118">
        <f>'MAL2T-2013A.XLS'!$J$972</f>
        <v>405</v>
      </c>
    </row>
    <row r="1293" spans="2:4">
      <c r="B1293" s="1" t="s">
        <v>1264</v>
      </c>
      <c r="C1293" s="85">
        <f>'MAL2T-2013A.XLS'!$J$973</f>
        <v>188</v>
      </c>
      <c r="D1293" s="85">
        <f>'MAL2T-2013A.XLS'!$J$973</f>
        <v>188</v>
      </c>
    </row>
    <row r="1294" spans="2:4">
      <c r="B1294" s="126"/>
    </row>
    <row r="1295" spans="2:4">
      <c r="B1295" s="126"/>
    </row>
    <row r="1296" spans="2:4" ht="26.4">
      <c r="B1296" s="176" t="s">
        <v>991</v>
      </c>
    </row>
    <row r="1297" spans="2:7">
      <c r="B1297" s="175" t="s">
        <v>438</v>
      </c>
    </row>
    <row r="1298" spans="2:7">
      <c r="B1298" s="126" t="s">
        <v>767</v>
      </c>
      <c r="C1298" s="177">
        <f>'MAL2T-2013A.XLS'!$H$980</f>
        <v>306579</v>
      </c>
      <c r="D1298" s="177">
        <f>'MAL2T-2013A.XLS'!$H$980</f>
        <v>306579</v>
      </c>
      <c r="E1298" s="178"/>
      <c r="F1298" s="178"/>
      <c r="G1298" s="582"/>
    </row>
    <row r="1299" spans="2:7" ht="26.4">
      <c r="B1299" s="126" t="s">
        <v>729</v>
      </c>
      <c r="C1299" s="177">
        <f>'MAL2T-2013A.XLS'!$H$981</f>
        <v>69316</v>
      </c>
      <c r="D1299" s="177">
        <f>'MAL2T-2013A.XLS'!$H$981</f>
        <v>69316</v>
      </c>
      <c r="E1299" s="178"/>
      <c r="F1299" s="178"/>
      <c r="G1299" s="582"/>
    </row>
    <row r="1300" spans="2:7" ht="26.4">
      <c r="B1300" s="126" t="s">
        <v>730</v>
      </c>
      <c r="C1300" s="177">
        <f>'MAL2T-2013A.XLS'!$H$982</f>
        <v>199624</v>
      </c>
      <c r="D1300" s="177">
        <f>'MAL2T-2013A.XLS'!$H$982</f>
        <v>199624</v>
      </c>
      <c r="E1300" s="178"/>
      <c r="F1300" s="178"/>
      <c r="G1300" s="582"/>
    </row>
    <row r="1301" spans="2:7">
      <c r="B1301" s="126" t="s">
        <v>731</v>
      </c>
      <c r="C1301" s="177">
        <f>'MAL2T-2013A.XLS'!$H$983</f>
        <v>37639</v>
      </c>
      <c r="D1301" s="177">
        <f>'MAL2T-2013A.XLS'!$H$983</f>
        <v>37639</v>
      </c>
      <c r="E1301" s="178"/>
      <c r="F1301" s="178"/>
      <c r="G1301" s="582"/>
    </row>
    <row r="1302" spans="2:7">
      <c r="B1302" s="126" t="s">
        <v>768</v>
      </c>
      <c r="C1302" s="177">
        <f>'MAL2T-2013A.XLS'!$H$984</f>
        <v>223004</v>
      </c>
      <c r="D1302" s="177">
        <f>'MAL2T-2013A.XLS'!$H$984</f>
        <v>223004</v>
      </c>
      <c r="E1302" s="178"/>
      <c r="F1302" s="178"/>
      <c r="G1302" s="582"/>
    </row>
    <row r="1303" spans="2:7" ht="26.4">
      <c r="B1303" s="126" t="s">
        <v>732</v>
      </c>
      <c r="C1303" s="177">
        <f>'MAL2T-2013A.XLS'!$H$985</f>
        <v>18420</v>
      </c>
      <c r="D1303" s="177">
        <f>'MAL2T-2013A.XLS'!$H$985</f>
        <v>18420</v>
      </c>
      <c r="E1303" s="178"/>
      <c r="F1303" s="178"/>
      <c r="G1303" s="582"/>
    </row>
    <row r="1304" spans="2:7" ht="26.4">
      <c r="B1304" s="127" t="s">
        <v>760</v>
      </c>
      <c r="C1304" s="179">
        <f>'MAL2T-2013A.XLS'!$H$986</f>
        <v>529583</v>
      </c>
      <c r="D1304" s="179">
        <f>'MAL2T-2013A.XLS'!$H$986</f>
        <v>529583</v>
      </c>
      <c r="E1304" s="178"/>
      <c r="F1304" s="178"/>
      <c r="G1304" s="582"/>
    </row>
    <row r="1305" spans="2:7">
      <c r="B1305" s="1"/>
    </row>
    <row r="1306" spans="2:7" ht="13.5" customHeight="1">
      <c r="B1306" s="175" t="s">
        <v>437</v>
      </c>
    </row>
    <row r="1307" spans="2:7">
      <c r="B1307" s="126" t="s">
        <v>767</v>
      </c>
      <c r="C1307" s="85">
        <f>'MAL2T-2013A.XLS'!$I$980</f>
        <v>222617</v>
      </c>
      <c r="D1307" s="85">
        <f>'MAL2T-2013A.XLS'!$I$980</f>
        <v>222617</v>
      </c>
    </row>
    <row r="1308" spans="2:7" ht="26.4">
      <c r="B1308" s="126" t="s">
        <v>729</v>
      </c>
      <c r="C1308" s="85">
        <f>'MAL2T-2013A.XLS'!$I$981</f>
        <v>80138</v>
      </c>
      <c r="D1308" s="85">
        <f>'MAL2T-2013A.XLS'!$I$981</f>
        <v>80138</v>
      </c>
    </row>
    <row r="1309" spans="2:7" ht="26.4">
      <c r="B1309" s="126" t="s">
        <v>730</v>
      </c>
      <c r="C1309" s="85">
        <f>'MAL2T-2013A.XLS'!$I$982</f>
        <v>125513</v>
      </c>
      <c r="D1309" s="85">
        <f>'MAL2T-2013A.XLS'!$I$982</f>
        <v>125513</v>
      </c>
    </row>
    <row r="1310" spans="2:7">
      <c r="B1310" s="126" t="s">
        <v>731</v>
      </c>
      <c r="C1310" s="85">
        <f>'MAL2T-2013A.XLS'!$I$983</f>
        <v>0</v>
      </c>
      <c r="D1310" s="85">
        <f>'MAL2T-2013A.XLS'!$I$983</f>
        <v>0</v>
      </c>
    </row>
    <row r="1311" spans="2:7">
      <c r="B1311" s="126" t="s">
        <v>768</v>
      </c>
      <c r="C1311" s="85">
        <f>'MAL2T-2013A.XLS'!$I$984</f>
        <v>209980</v>
      </c>
      <c r="D1311" s="85">
        <f>'MAL2T-2013A.XLS'!$I$984</f>
        <v>209980</v>
      </c>
    </row>
    <row r="1312" spans="2:7" ht="26.4">
      <c r="B1312" s="126" t="s">
        <v>732</v>
      </c>
      <c r="C1312" s="85">
        <f>'MAL2T-2013A.XLS'!$I$985</f>
        <v>0</v>
      </c>
      <c r="D1312" s="85">
        <f>'MAL2T-2013A.XLS'!$I$985</f>
        <v>0</v>
      </c>
    </row>
    <row r="1313" spans="2:4" ht="26.4">
      <c r="B1313" s="127" t="s">
        <v>760</v>
      </c>
      <c r="C1313" s="118">
        <f>'MAL2T-2013A.XLS'!$I$986</f>
        <v>432597</v>
      </c>
      <c r="D1313" s="118">
        <f>'MAL2T-2013A.XLS'!$I$986</f>
        <v>432597</v>
      </c>
    </row>
    <row r="1314" spans="2:4">
      <c r="B1314" s="1"/>
    </row>
    <row r="1315" spans="2:4">
      <c r="B1315" s="175" t="s">
        <v>797</v>
      </c>
    </row>
    <row r="1316" spans="2:4">
      <c r="B1316" s="126" t="s">
        <v>767</v>
      </c>
      <c r="C1316" s="85">
        <f>'MAL2T-2013A.XLS'!$J$980</f>
        <v>16966</v>
      </c>
      <c r="D1316" s="85">
        <f>'MAL2T-2013A.XLS'!$J$980</f>
        <v>16966</v>
      </c>
    </row>
    <row r="1317" spans="2:4" ht="26.4">
      <c r="B1317" s="126" t="s">
        <v>729</v>
      </c>
      <c r="C1317" s="85">
        <f>'MAL2T-2013A.XLS'!$J$981</f>
        <v>16966</v>
      </c>
      <c r="D1317" s="85">
        <f>'MAL2T-2013A.XLS'!$J$981</f>
        <v>16966</v>
      </c>
    </row>
    <row r="1318" spans="2:4" ht="26.4">
      <c r="B1318" s="126" t="s">
        <v>730</v>
      </c>
      <c r="C1318" s="85">
        <f>'MAL2T-2013A.XLS'!$J$982</f>
        <v>0</v>
      </c>
      <c r="D1318" s="85">
        <f>'MAL2T-2013A.XLS'!$J$982</f>
        <v>0</v>
      </c>
    </row>
    <row r="1319" spans="2:4">
      <c r="B1319" s="126" t="s">
        <v>731</v>
      </c>
      <c r="C1319" s="85">
        <f>'MAL2T-2013A.XLS'!$J$983</f>
        <v>0</v>
      </c>
      <c r="D1319" s="85">
        <f>'MAL2T-2013A.XLS'!$J$983</f>
        <v>0</v>
      </c>
    </row>
    <row r="1320" spans="2:4">
      <c r="B1320" s="126" t="s">
        <v>768</v>
      </c>
      <c r="C1320" s="85">
        <f>'MAL2T-2013A.XLS'!$J$984</f>
        <v>14474</v>
      </c>
      <c r="D1320" s="85">
        <f>'MAL2T-2013A.XLS'!$J$984</f>
        <v>14474</v>
      </c>
    </row>
    <row r="1321" spans="2:4" ht="26.4">
      <c r="B1321" s="126" t="s">
        <v>732</v>
      </c>
      <c r="C1321" s="85">
        <f>'MAL2T-2013A.XLS'!$J$985</f>
        <v>0</v>
      </c>
      <c r="D1321" s="85">
        <f>'MAL2T-2013A.XLS'!$J$985</f>
        <v>0</v>
      </c>
    </row>
    <row r="1322" spans="2:4" ht="26.4">
      <c r="B1322" s="127" t="s">
        <v>760</v>
      </c>
      <c r="C1322" s="118">
        <f>'MAL2T-2013A.XLS'!$J$986</f>
        <v>31440</v>
      </c>
      <c r="D1322" s="118">
        <f>'MAL2T-2013A.XLS'!$J$986</f>
        <v>31440</v>
      </c>
    </row>
    <row r="1323" spans="2:4">
      <c r="B1323" s="1"/>
    </row>
    <row r="1324" spans="2:4">
      <c r="B1324" s="1"/>
    </row>
    <row r="1325" spans="2:4" ht="41.25" customHeight="1">
      <c r="B1325" s="107" t="s">
        <v>1047</v>
      </c>
    </row>
    <row r="1326" spans="2:4">
      <c r="B1326" s="126" t="s">
        <v>734</v>
      </c>
      <c r="C1326" s="85">
        <f>'MAL2T-2013A.XLS'!$G$1002</f>
        <v>42724</v>
      </c>
      <c r="D1326" s="85">
        <f>'MAL2T-2013A.XLS'!$G$1002</f>
        <v>42724</v>
      </c>
    </row>
    <row r="1327" spans="2:4">
      <c r="B1327" s="126" t="s">
        <v>733</v>
      </c>
      <c r="C1327" s="85">
        <f>'MAL2T-2013A.XLS'!$H$1002</f>
        <v>3572</v>
      </c>
      <c r="D1327" s="85">
        <f>'MAL2T-2013A.XLS'!$H$1002</f>
        <v>3572</v>
      </c>
    </row>
    <row r="1328" spans="2:4">
      <c r="B1328" s="126" t="s">
        <v>722</v>
      </c>
      <c r="C1328" s="85">
        <f>'MAL2T-2013A.XLS'!$I$1002</f>
        <v>1391</v>
      </c>
      <c r="D1328" s="85">
        <f>'MAL2T-2013A.XLS'!$I$1002</f>
        <v>1391</v>
      </c>
    </row>
    <row r="1329" spans="2:7">
      <c r="B1329" s="126" t="s">
        <v>721</v>
      </c>
      <c r="C1329" s="85">
        <f>'MAL2T-2013A.XLS'!$J$1002</f>
        <v>333</v>
      </c>
      <c r="D1329" s="85">
        <f>'MAL2T-2013A.XLS'!$J$1002</f>
        <v>333</v>
      </c>
    </row>
    <row r="1330" spans="2:7">
      <c r="B1330" s="164" t="s">
        <v>742</v>
      </c>
      <c r="C1330" s="167">
        <f>'MAL2T-2013A.XLS'!$K$1002</f>
        <v>1724</v>
      </c>
      <c r="D1330" s="167">
        <f>'MAL2T-2013A.XLS'!$K$1002</f>
        <v>1724</v>
      </c>
    </row>
    <row r="1331" spans="2:7">
      <c r="B1331" s="126" t="s">
        <v>1286</v>
      </c>
      <c r="C1331" s="185">
        <f>'MAL2T-2013A.XLS'!$G$1003</f>
        <v>1.4394719595543488E-2</v>
      </c>
      <c r="D1331" s="185">
        <f>(D1277+D1278)/D1326</f>
        <v>1.4394719595543488E-2</v>
      </c>
      <c r="E1331" s="181"/>
      <c r="F1331" s="9" t="s">
        <v>1179</v>
      </c>
    </row>
    <row r="1332" spans="2:7">
      <c r="B1332" s="126" t="s">
        <v>1285</v>
      </c>
      <c r="C1332" s="185">
        <f>'MAL2T-2013A.XLS'!$H$1003</f>
        <v>8.8185890257558797E-2</v>
      </c>
      <c r="D1332" s="185">
        <f>D1279/D1327</f>
        <v>8.8185890257558797E-2</v>
      </c>
      <c r="E1332" s="181"/>
      <c r="F1332" s="9" t="s">
        <v>1179</v>
      </c>
    </row>
    <row r="1333" spans="2:7">
      <c r="B1333" s="126" t="s">
        <v>720</v>
      </c>
      <c r="C1333" s="185">
        <f>'MAL2T-2013A.XLS'!$I$1003</f>
        <v>0.29978432782171099</v>
      </c>
      <c r="D1333" s="185">
        <f>(D1280+D1281)/D1328</f>
        <v>0.29978432782171099</v>
      </c>
      <c r="E1333" s="181"/>
      <c r="F1333" s="9" t="s">
        <v>1179</v>
      </c>
    </row>
    <row r="1334" spans="2:7">
      <c r="B1334" s="126" t="s">
        <v>1269</v>
      </c>
      <c r="C1334" s="185">
        <f>'MAL2T-2013A.XLS'!$J$1003</f>
        <v>0.42042042042042044</v>
      </c>
      <c r="D1334" s="185">
        <f>D1282/D1329</f>
        <v>0.42042042042042044</v>
      </c>
      <c r="E1334" s="181"/>
      <c r="F1334" s="9" t="s">
        <v>1179</v>
      </c>
    </row>
    <row r="1335" spans="2:7">
      <c r="B1335" s="164" t="s">
        <v>743</v>
      </c>
      <c r="C1335" s="186">
        <f>'MAL2T-2013A.XLS'!$K$1003</f>
        <v>0.32308584686774944</v>
      </c>
      <c r="D1335" s="186">
        <f>D1284/D1330</f>
        <v>0.32308584686774944</v>
      </c>
      <c r="E1335" s="181"/>
      <c r="F1335" s="9" t="s">
        <v>1179</v>
      </c>
    </row>
    <row r="1337" spans="2:7" ht="26.4">
      <c r="B1337" s="107" t="s">
        <v>1074</v>
      </c>
    </row>
    <row r="1338" spans="2:7" s="111" customFormat="1">
      <c r="B1338" s="133" t="s">
        <v>1075</v>
      </c>
      <c r="C1338" s="112"/>
      <c r="D1338" s="112"/>
      <c r="G1338" s="579"/>
    </row>
    <row r="1339" spans="2:7">
      <c r="B1339" s="126" t="s">
        <v>80</v>
      </c>
      <c r="C1339" s="85">
        <f>'MAL2T-2013A.XLS'!$J$1012</f>
        <v>49.2</v>
      </c>
      <c r="D1339" s="85">
        <f>'MAL2T-2013A.XLS'!$J$1012</f>
        <v>49.2</v>
      </c>
    </row>
    <row r="1340" spans="2:7">
      <c r="B1340" s="126" t="s">
        <v>81</v>
      </c>
      <c r="C1340" s="85">
        <f>'MAL2T-2013A.XLS'!$J$1013</f>
        <v>11.7</v>
      </c>
      <c r="D1340" s="85">
        <f>'MAL2T-2013A.XLS'!$J$1013</f>
        <v>11.7</v>
      </c>
    </row>
    <row r="1341" spans="2:7">
      <c r="B1341" s="126" t="s">
        <v>82</v>
      </c>
      <c r="C1341" s="85">
        <f>'MAL2T-2013A.XLS'!$J$1014</f>
        <v>9</v>
      </c>
      <c r="D1341" s="85">
        <f>'MAL2T-2013A.XLS'!$J$1014</f>
        <v>9</v>
      </c>
    </row>
    <row r="1342" spans="2:7">
      <c r="B1342" s="126" t="s">
        <v>83</v>
      </c>
      <c r="C1342" s="85">
        <f>'MAL2T-2013A.XLS'!$J$1015</f>
        <v>0.3</v>
      </c>
      <c r="D1342" s="85">
        <f>'MAL2T-2013A.XLS'!$J$1015</f>
        <v>0.3</v>
      </c>
    </row>
    <row r="1343" spans="2:7">
      <c r="B1343" s="129" t="s">
        <v>1076</v>
      </c>
    </row>
    <row r="1344" spans="2:7">
      <c r="B1344" s="126" t="s">
        <v>148</v>
      </c>
      <c r="C1344" s="224">
        <f>'MAL2T-2013A.XLS'!$J$1026</f>
        <v>0.81</v>
      </c>
      <c r="D1344" s="224">
        <f>'MAL2T-2013A.XLS'!$J$1026</f>
        <v>0.81</v>
      </c>
    </row>
    <row r="1345" spans="2:5">
      <c r="B1345" s="126" t="s">
        <v>150</v>
      </c>
      <c r="C1345" s="85" t="str">
        <f>'MAL2T-2013A.XLS'!$J$1027</f>
        <v>11/12</v>
      </c>
      <c r="D1345" s="85" t="str">
        <f>'MAL2T-2013A.XLS'!$J$1027</f>
        <v>11/12</v>
      </c>
    </row>
    <row r="1346" spans="2:5">
      <c r="B1346" s="129" t="s">
        <v>1315</v>
      </c>
    </row>
    <row r="1347" spans="2:5" ht="26.4">
      <c r="B1347" s="126" t="s">
        <v>1328</v>
      </c>
      <c r="C1347" s="207" t="str">
        <f>'MAL2T-2013A.XLS'!$J$1037</f>
        <v>Nei</v>
      </c>
      <c r="D1347" s="207" t="str">
        <f>'MAL2T-2013A.XLS'!$J$1037</f>
        <v>Nei</v>
      </c>
      <c r="E1347" s="111"/>
    </row>
    <row r="1348" spans="2:5">
      <c r="B1348" s="126" t="s">
        <v>144</v>
      </c>
      <c r="C1348" s="207">
        <f>'MAL2T-2013A.XLS'!$J$1038</f>
        <v>0</v>
      </c>
      <c r="D1348" s="207">
        <f>'MAL2T-2013A.XLS'!$J$1038</f>
        <v>0</v>
      </c>
      <c r="E1348" s="111"/>
    </row>
    <row r="1349" spans="2:5">
      <c r="B1349" s="108"/>
      <c r="C1349" s="105"/>
      <c r="D1349" s="105"/>
    </row>
    <row r="1350" spans="2:5">
      <c r="B1350" s="108"/>
      <c r="C1350" s="105"/>
      <c r="D1350" s="105"/>
    </row>
    <row r="1351" spans="2:5" ht="39.6">
      <c r="B1351" s="113" t="s">
        <v>1040</v>
      </c>
      <c r="C1351" s="105"/>
      <c r="D1351" s="207"/>
    </row>
    <row r="1352" spans="2:5">
      <c r="B1352" s="129" t="s">
        <v>1219</v>
      </c>
      <c r="C1352" s="105"/>
      <c r="D1352" s="207"/>
    </row>
    <row r="1353" spans="2:5">
      <c r="B1353" s="126" t="s">
        <v>789</v>
      </c>
      <c r="C1353" s="207">
        <f>'MAL2T-2013A.XLS'!$G$1046</f>
        <v>0</v>
      </c>
      <c r="D1353" s="207">
        <f>'MAL2T-2013A.XLS'!$G$1046</f>
        <v>0</v>
      </c>
    </row>
    <row r="1354" spans="2:5">
      <c r="B1354" s="126" t="s">
        <v>790</v>
      </c>
      <c r="C1354" s="207">
        <f>'MAL2T-2013A.XLS'!$G$1047</f>
        <v>246</v>
      </c>
      <c r="D1354" s="207">
        <f>'MAL2T-2013A.XLS'!$G$1047</f>
        <v>246</v>
      </c>
    </row>
    <row r="1355" spans="2:5">
      <c r="B1355" s="126" t="s">
        <v>791</v>
      </c>
      <c r="C1355" s="207">
        <f>'MAL2T-2013A.XLS'!$G$1048</f>
        <v>213</v>
      </c>
      <c r="D1355" s="207">
        <f>'MAL2T-2013A.XLS'!$G$1048</f>
        <v>213</v>
      </c>
    </row>
    <row r="1356" spans="2:5">
      <c r="B1356" s="126" t="s">
        <v>792</v>
      </c>
      <c r="C1356" s="207">
        <f>'MAL2T-2013A.XLS'!$G$1049</f>
        <v>10</v>
      </c>
      <c r="D1356" s="207">
        <f>'MAL2T-2013A.XLS'!$G$1049</f>
        <v>10</v>
      </c>
    </row>
    <row r="1357" spans="2:5">
      <c r="B1357" s="126" t="s">
        <v>793</v>
      </c>
      <c r="C1357" s="207">
        <f>'MAL2T-2013A.XLS'!$G$1050</f>
        <v>23</v>
      </c>
      <c r="D1357" s="207">
        <f>'MAL2T-2013A.XLS'!$G$1050</f>
        <v>23</v>
      </c>
    </row>
    <row r="1358" spans="2:5">
      <c r="B1358" s="129" t="s">
        <v>796</v>
      </c>
      <c r="C1358" s="207"/>
      <c r="D1358" s="207"/>
    </row>
    <row r="1359" spans="2:5">
      <c r="B1359" s="126" t="s">
        <v>789</v>
      </c>
      <c r="C1359" s="207">
        <f>'MAL2T-2013A.XLS'!$H$1046</f>
        <v>0</v>
      </c>
      <c r="D1359" s="207">
        <f>'MAL2T-2013A.XLS'!$H$1046</f>
        <v>0</v>
      </c>
    </row>
    <row r="1360" spans="2:5">
      <c r="B1360" s="126" t="s">
        <v>790</v>
      </c>
      <c r="C1360" s="207">
        <f>'MAL2T-2013A.XLS'!$H$1047</f>
        <v>135806</v>
      </c>
      <c r="D1360" s="207">
        <f>'MAL2T-2013A.XLS'!$H$1047</f>
        <v>135806</v>
      </c>
    </row>
    <row r="1361" spans="1:4">
      <c r="B1361" s="126" t="s">
        <v>791</v>
      </c>
      <c r="C1361" s="207">
        <f>'MAL2T-2013A.XLS'!$H$1048</f>
        <v>88052</v>
      </c>
      <c r="D1361" s="207">
        <f>'MAL2T-2013A.XLS'!$H$1048</f>
        <v>88052</v>
      </c>
    </row>
    <row r="1362" spans="1:4">
      <c r="B1362" s="126" t="s">
        <v>792</v>
      </c>
      <c r="C1362" s="207">
        <f>'MAL2T-2013A.XLS'!$H$1049</f>
        <v>12393</v>
      </c>
      <c r="D1362" s="207">
        <f>'MAL2T-2013A.XLS'!$H$1049</f>
        <v>12393</v>
      </c>
    </row>
    <row r="1363" spans="1:4">
      <c r="B1363" s="126" t="s">
        <v>793</v>
      </c>
      <c r="C1363" s="207">
        <f>'MAL2T-2013A.XLS'!$H$1050</f>
        <v>35361</v>
      </c>
      <c r="D1363" s="207">
        <f>'MAL2T-2013A.XLS'!$H$1050</f>
        <v>35361</v>
      </c>
    </row>
    <row r="1364" spans="1:4">
      <c r="B1364" s="126"/>
      <c r="C1364" s="105"/>
      <c r="D1364" s="207"/>
    </row>
    <row r="1365" spans="1:4">
      <c r="A1365" s="9" t="s">
        <v>106</v>
      </c>
      <c r="B1365" s="113" t="s">
        <v>1048</v>
      </c>
    </row>
    <row r="1366" spans="1:4" ht="26.4">
      <c r="A1366" s="9" t="s">
        <v>106</v>
      </c>
      <c r="B1366" s="126" t="s">
        <v>1325</v>
      </c>
      <c r="C1366" s="85">
        <f>'MAL2T-2013A.XLS'!$H$1061</f>
        <v>794</v>
      </c>
      <c r="D1366" s="85">
        <f>'MAL2T-2013A.XLS'!$H$1061</f>
        <v>794</v>
      </c>
    </row>
    <row r="1368" spans="1:4" ht="37.5" customHeight="1">
      <c r="B1368" s="115" t="s">
        <v>1049</v>
      </c>
    </row>
    <row r="1369" spans="1:4">
      <c r="B1369" s="150" t="s">
        <v>1316</v>
      </c>
      <c r="C1369" s="85" t="s">
        <v>1004</v>
      </c>
      <c r="D1369" s="85" t="s">
        <v>1004</v>
      </c>
    </row>
    <row r="1370" spans="1:4">
      <c r="B1370" s="159" t="s">
        <v>377</v>
      </c>
      <c r="C1370" s="85" t="str">
        <f>'MAL2T-2013A.XLS'!$C$1068</f>
        <v>xxx</v>
      </c>
      <c r="D1370" s="85" t="str">
        <f>'MAL2T-2013A.XLS'!$C$1068</f>
        <v>xxx</v>
      </c>
    </row>
    <row r="1371" spans="1:4">
      <c r="B1371" s="126" t="s">
        <v>462</v>
      </c>
      <c r="C1371" s="85">
        <f>'MAL2T-2013A.XLS'!$C$1069</f>
        <v>0</v>
      </c>
      <c r="D1371" s="85">
        <f>'MAL2T-2013A.XLS'!$C$1069</f>
        <v>0</v>
      </c>
    </row>
    <row r="1372" spans="1:4">
      <c r="B1372" s="126" t="s">
        <v>443</v>
      </c>
      <c r="C1372" s="85">
        <f>'MAL2T-2013A.XLS'!$C$1070</f>
        <v>0</v>
      </c>
      <c r="D1372" s="85">
        <f>'MAL2T-2013A.XLS'!$C$1070</f>
        <v>0</v>
      </c>
    </row>
    <row r="1373" spans="1:4">
      <c r="B1373" s="126" t="s">
        <v>1293</v>
      </c>
      <c r="C1373" s="85">
        <f>'MAL2T-2013A.XLS'!$C$1071</f>
        <v>0</v>
      </c>
      <c r="D1373" s="85">
        <f>'MAL2T-2013A.XLS'!$C$1071</f>
        <v>0</v>
      </c>
    </row>
    <row r="1374" spans="1:4">
      <c r="B1374" s="126" t="s">
        <v>463</v>
      </c>
      <c r="C1374" s="85">
        <f>'MAL2T-2013A.XLS'!$C$1072</f>
        <v>0</v>
      </c>
      <c r="D1374" s="85">
        <f>'MAL2T-2013A.XLS'!$C$1072</f>
        <v>0</v>
      </c>
    </row>
    <row r="1375" spans="1:4">
      <c r="B1375" s="127" t="s">
        <v>896</v>
      </c>
      <c r="C1375" s="118">
        <f>'MAL2T-2013A.XLS'!$C$1073</f>
        <v>0</v>
      </c>
      <c r="D1375" s="118">
        <f>'MAL2T-2013A.XLS'!$C$1073</f>
        <v>0</v>
      </c>
    </row>
    <row r="1376" spans="1:4">
      <c r="B1376" s="159" t="s">
        <v>617</v>
      </c>
      <c r="C1376" s="85" t="str">
        <f>'MAL2T-2013A.XLS'!$C$1074</f>
        <v>xxx</v>
      </c>
      <c r="D1376" s="85" t="str">
        <f>'MAL2T-2013A.XLS'!$C$1074</f>
        <v>xxx</v>
      </c>
    </row>
    <row r="1377" spans="2:4">
      <c r="B1377" s="126" t="s">
        <v>462</v>
      </c>
      <c r="C1377" s="85">
        <f>'MAL2T-2013A.XLS'!$C$1075</f>
        <v>0</v>
      </c>
      <c r="D1377" s="85">
        <f>'MAL2T-2013A.XLS'!$C$1075</f>
        <v>0</v>
      </c>
    </row>
    <row r="1378" spans="2:4">
      <c r="B1378" s="126" t="s">
        <v>443</v>
      </c>
      <c r="C1378" s="85">
        <f>'MAL2T-2013A.XLS'!$C$1076</f>
        <v>0</v>
      </c>
      <c r="D1378" s="85">
        <f>'MAL2T-2013A.XLS'!$C$1076</f>
        <v>0</v>
      </c>
    </row>
    <row r="1379" spans="2:4">
      <c r="B1379" s="126" t="s">
        <v>1293</v>
      </c>
      <c r="C1379" s="85">
        <f>'MAL2T-2013A.XLS'!$C$1077</f>
        <v>0</v>
      </c>
      <c r="D1379" s="85">
        <f>'MAL2T-2013A.XLS'!$C$1077</f>
        <v>0</v>
      </c>
    </row>
    <row r="1380" spans="2:4">
      <c r="B1380" s="126" t="s">
        <v>463</v>
      </c>
      <c r="C1380" s="85">
        <f>'MAL2T-2013A.XLS'!$C$1078</f>
        <v>0</v>
      </c>
      <c r="D1380" s="85">
        <f>'MAL2T-2013A.XLS'!$C$1078</f>
        <v>0</v>
      </c>
    </row>
    <row r="1381" spans="2:4">
      <c r="B1381" s="168" t="s">
        <v>895</v>
      </c>
      <c r="C1381" s="169">
        <f>'MAL2T-2013A.XLS'!$C$1079</f>
        <v>0</v>
      </c>
      <c r="D1381" s="169">
        <f>'MAL2T-2013A.XLS'!$C$1079</f>
        <v>0</v>
      </c>
    </row>
    <row r="1382" spans="2:4">
      <c r="B1382" s="170" t="s">
        <v>24</v>
      </c>
      <c r="C1382" s="171">
        <f>'MAL2T-2013A.XLS'!$C$1080</f>
        <v>0</v>
      </c>
      <c r="D1382" s="171">
        <f>'MAL2T-2013A.XLS'!$C$1080</f>
        <v>0</v>
      </c>
    </row>
    <row r="1383" spans="2:4">
      <c r="B1383" s="203" t="s">
        <v>163</v>
      </c>
      <c r="C1383" s="85" t="str">
        <f>'MAL2T-2013A.XLS'!$C$1081</f>
        <v>xxx</v>
      </c>
      <c r="D1383" s="85" t="str">
        <f>'MAL2T-2013A.XLS'!$C$1081</f>
        <v>xxx</v>
      </c>
    </row>
    <row r="1384" spans="2:4">
      <c r="B1384" s="150" t="s">
        <v>1317</v>
      </c>
      <c r="C1384" s="85" t="s">
        <v>1004</v>
      </c>
      <c r="D1384" s="85" t="s">
        <v>1004</v>
      </c>
    </row>
    <row r="1385" spans="2:4">
      <c r="B1385" s="159" t="s">
        <v>377</v>
      </c>
      <c r="C1385" s="85" t="str">
        <f>'MAL2T-2013A.XLS'!$D$1068</f>
        <v>xxx</v>
      </c>
      <c r="D1385" s="85" t="str">
        <f>'MAL2T-2013A.XLS'!$D$1068</f>
        <v>xxx</v>
      </c>
    </row>
    <row r="1386" spans="2:4">
      <c r="B1386" s="126" t="s">
        <v>462</v>
      </c>
      <c r="C1386" s="85">
        <f>'MAL2T-2013A.XLS'!$D$1069</f>
        <v>0</v>
      </c>
      <c r="D1386" s="85">
        <f>'MAL2T-2013A.XLS'!$D$1069</f>
        <v>0</v>
      </c>
    </row>
    <row r="1387" spans="2:4">
      <c r="B1387" s="126" t="s">
        <v>443</v>
      </c>
      <c r="C1387" s="85">
        <f>'MAL2T-2013A.XLS'!$D$1070</f>
        <v>5</v>
      </c>
      <c r="D1387" s="85">
        <f>'MAL2T-2013A.XLS'!$D$1070</f>
        <v>5</v>
      </c>
    </row>
    <row r="1388" spans="2:4">
      <c r="B1388" s="126" t="s">
        <v>1293</v>
      </c>
      <c r="C1388" s="85">
        <f>'MAL2T-2013A.XLS'!$D$1071</f>
        <v>28</v>
      </c>
      <c r="D1388" s="85">
        <f>'MAL2T-2013A.XLS'!$D$1071</f>
        <v>28</v>
      </c>
    </row>
    <row r="1389" spans="2:4">
      <c r="B1389" s="126" t="s">
        <v>463</v>
      </c>
      <c r="C1389" s="85">
        <f>'MAL2T-2013A.XLS'!$D$1072</f>
        <v>11</v>
      </c>
      <c r="D1389" s="85">
        <f>'MAL2T-2013A.XLS'!$D$1072</f>
        <v>11</v>
      </c>
    </row>
    <row r="1390" spans="2:4">
      <c r="B1390" s="127" t="s">
        <v>896</v>
      </c>
      <c r="C1390" s="118">
        <f>'MAL2T-2013A.XLS'!$D$1073</f>
        <v>44</v>
      </c>
      <c r="D1390" s="118">
        <f>'MAL2T-2013A.XLS'!$D$1073</f>
        <v>44</v>
      </c>
    </row>
    <row r="1391" spans="2:4">
      <c r="B1391" s="159" t="s">
        <v>617</v>
      </c>
      <c r="C1391" s="85" t="str">
        <f>'MAL2T-2013A.XLS'!$D$1074</f>
        <v>xxx</v>
      </c>
      <c r="D1391" s="85" t="str">
        <f>'MAL2T-2013A.XLS'!$D$1074</f>
        <v>xxx</v>
      </c>
    </row>
    <row r="1392" spans="2:4">
      <c r="B1392" s="126" t="s">
        <v>462</v>
      </c>
      <c r="C1392" s="85">
        <f>'MAL2T-2013A.XLS'!$D$1075</f>
        <v>0</v>
      </c>
      <c r="D1392" s="85">
        <f>'MAL2T-2013A.XLS'!$D$1075</f>
        <v>0</v>
      </c>
    </row>
    <row r="1393" spans="2:4">
      <c r="B1393" s="126" t="s">
        <v>443</v>
      </c>
      <c r="C1393" s="85">
        <f>'MAL2T-2013A.XLS'!$D$1076</f>
        <v>3</v>
      </c>
      <c r="D1393" s="85">
        <f>'MAL2T-2013A.XLS'!$D$1076</f>
        <v>3</v>
      </c>
    </row>
    <row r="1394" spans="2:4">
      <c r="B1394" s="126" t="s">
        <v>1293</v>
      </c>
      <c r="C1394" s="85">
        <f>'MAL2T-2013A.XLS'!$D$1077</f>
        <v>16</v>
      </c>
      <c r="D1394" s="85">
        <f>'MAL2T-2013A.XLS'!$D$1077</f>
        <v>16</v>
      </c>
    </row>
    <row r="1395" spans="2:4">
      <c r="B1395" s="126" t="s">
        <v>463</v>
      </c>
      <c r="C1395" s="85">
        <f>'MAL2T-2013A.XLS'!$D$1078</f>
        <v>3</v>
      </c>
      <c r="D1395" s="85">
        <f>'MAL2T-2013A.XLS'!$D$1078</f>
        <v>3</v>
      </c>
    </row>
    <row r="1396" spans="2:4">
      <c r="B1396" s="168" t="s">
        <v>895</v>
      </c>
      <c r="C1396" s="169">
        <f>'MAL2T-2013A.XLS'!$D$1079</f>
        <v>22</v>
      </c>
      <c r="D1396" s="169">
        <f>'MAL2T-2013A.XLS'!$D$1079</f>
        <v>22</v>
      </c>
    </row>
    <row r="1397" spans="2:4">
      <c r="B1397" s="170" t="s">
        <v>24</v>
      </c>
      <c r="C1397" s="171">
        <f>'MAL2T-2013A.XLS'!$D$1080</f>
        <v>66</v>
      </c>
      <c r="D1397" s="171">
        <f>'MAL2T-2013A.XLS'!$D$1080</f>
        <v>66</v>
      </c>
    </row>
    <row r="1398" spans="2:4">
      <c r="B1398" s="203" t="s">
        <v>163</v>
      </c>
      <c r="C1398" s="85" t="str">
        <f>'MAL2T-2013A.XLS'!$D$1081</f>
        <v>xxx</v>
      </c>
      <c r="D1398" s="85" t="str">
        <f>'MAL2T-2013A.XLS'!$D$1081</f>
        <v>xxx</v>
      </c>
    </row>
    <row r="1399" spans="2:4">
      <c r="B1399" s="150" t="s">
        <v>1278</v>
      </c>
      <c r="C1399" s="85" t="s">
        <v>1004</v>
      </c>
      <c r="D1399" s="85" t="s">
        <v>1004</v>
      </c>
    </row>
    <row r="1400" spans="2:4">
      <c r="B1400" s="159" t="s">
        <v>377</v>
      </c>
      <c r="C1400" s="85" t="str">
        <f>'MAL2T-2013A.XLS'!$E$1068</f>
        <v>xxx</v>
      </c>
      <c r="D1400" s="85" t="str">
        <f>'MAL2T-2013A.XLS'!$E$1068</f>
        <v>xxx</v>
      </c>
    </row>
    <row r="1401" spans="2:4">
      <c r="B1401" s="126" t="s">
        <v>462</v>
      </c>
      <c r="C1401" s="85">
        <f>'MAL2T-2013A.XLS'!$E$1069</f>
        <v>1</v>
      </c>
      <c r="D1401" s="85">
        <f>'MAL2T-2013A.XLS'!$E$1069</f>
        <v>1</v>
      </c>
    </row>
    <row r="1402" spans="2:4">
      <c r="B1402" s="126" t="s">
        <v>443</v>
      </c>
      <c r="C1402" s="85">
        <f>'MAL2T-2013A.XLS'!$E$1070</f>
        <v>6</v>
      </c>
      <c r="D1402" s="85">
        <f>'MAL2T-2013A.XLS'!$E$1070</f>
        <v>6</v>
      </c>
    </row>
    <row r="1403" spans="2:4">
      <c r="B1403" s="126" t="s">
        <v>1293</v>
      </c>
      <c r="C1403" s="85">
        <f>'MAL2T-2013A.XLS'!$E$1071</f>
        <v>10</v>
      </c>
      <c r="D1403" s="85">
        <f>'MAL2T-2013A.XLS'!$E$1071</f>
        <v>10</v>
      </c>
    </row>
    <row r="1404" spans="2:4">
      <c r="B1404" s="126" t="s">
        <v>463</v>
      </c>
      <c r="C1404" s="85">
        <f>'MAL2T-2013A.XLS'!$E$1072</f>
        <v>8</v>
      </c>
      <c r="D1404" s="85">
        <f>'MAL2T-2013A.XLS'!$E$1072</f>
        <v>8</v>
      </c>
    </row>
    <row r="1405" spans="2:4">
      <c r="B1405" s="127" t="s">
        <v>896</v>
      </c>
      <c r="C1405" s="118">
        <f>'MAL2T-2013A.XLS'!$E$1073</f>
        <v>25</v>
      </c>
      <c r="D1405" s="118">
        <f>'MAL2T-2013A.XLS'!$E$1073</f>
        <v>25</v>
      </c>
    </row>
    <row r="1406" spans="2:4">
      <c r="B1406" s="159" t="s">
        <v>617</v>
      </c>
      <c r="C1406" s="85" t="str">
        <f>'MAL2T-2013A.XLS'!$E$1074</f>
        <v>xxx</v>
      </c>
      <c r="D1406" s="85" t="str">
        <f>'MAL2T-2013A.XLS'!$E$1074</f>
        <v>xxx</v>
      </c>
    </row>
    <row r="1407" spans="2:4">
      <c r="B1407" s="126" t="s">
        <v>462</v>
      </c>
      <c r="C1407" s="85">
        <f>'MAL2T-2013A.XLS'!$E$1075</f>
        <v>1</v>
      </c>
      <c r="D1407" s="85">
        <f>'MAL2T-2013A.XLS'!$E$1075</f>
        <v>1</v>
      </c>
    </row>
    <row r="1408" spans="2:4">
      <c r="B1408" s="126" t="s">
        <v>443</v>
      </c>
      <c r="C1408" s="85">
        <f>'MAL2T-2013A.XLS'!$E$1076</f>
        <v>2</v>
      </c>
      <c r="D1408" s="85">
        <f>'MAL2T-2013A.XLS'!$E$1076</f>
        <v>2</v>
      </c>
    </row>
    <row r="1409" spans="2:4">
      <c r="B1409" s="126" t="s">
        <v>1293</v>
      </c>
      <c r="C1409" s="85">
        <f>'MAL2T-2013A.XLS'!$E$1077</f>
        <v>5</v>
      </c>
      <c r="D1409" s="85">
        <f>'MAL2T-2013A.XLS'!$E$1077</f>
        <v>5</v>
      </c>
    </row>
    <row r="1410" spans="2:4">
      <c r="B1410" s="126" t="s">
        <v>463</v>
      </c>
      <c r="C1410" s="85">
        <f>'MAL2T-2013A.XLS'!$E$1078</f>
        <v>0</v>
      </c>
      <c r="D1410" s="85">
        <f>'MAL2T-2013A.XLS'!$E$1078</f>
        <v>0</v>
      </c>
    </row>
    <row r="1411" spans="2:4">
      <c r="B1411" s="168" t="s">
        <v>895</v>
      </c>
      <c r="C1411" s="169">
        <f>'MAL2T-2013A.XLS'!$E$1079</f>
        <v>8</v>
      </c>
      <c r="D1411" s="169">
        <f>'MAL2T-2013A.XLS'!$E$1079</f>
        <v>8</v>
      </c>
    </row>
    <row r="1412" spans="2:4">
      <c r="B1412" s="170" t="s">
        <v>24</v>
      </c>
      <c r="C1412" s="171">
        <f>'MAL2T-2013A.XLS'!$E$1080</f>
        <v>33</v>
      </c>
      <c r="D1412" s="171">
        <f>'MAL2T-2013A.XLS'!$E$1080</f>
        <v>33</v>
      </c>
    </row>
    <row r="1413" spans="2:4">
      <c r="B1413" s="203" t="s">
        <v>163</v>
      </c>
      <c r="C1413" s="85">
        <f>'MAL2T-2013A.XLS'!$E$1081</f>
        <v>0</v>
      </c>
      <c r="D1413" s="85">
        <f>'MAL2T-2013A.XLS'!$E$1081</f>
        <v>0</v>
      </c>
    </row>
    <row r="1414" spans="2:4">
      <c r="B1414" s="150" t="s">
        <v>1279</v>
      </c>
      <c r="C1414" s="85" t="s">
        <v>1004</v>
      </c>
      <c r="D1414" s="85" t="s">
        <v>1004</v>
      </c>
    </row>
    <row r="1415" spans="2:4">
      <c r="B1415" s="159" t="s">
        <v>377</v>
      </c>
      <c r="C1415" s="85" t="str">
        <f>'MAL2T-2013A.XLS'!$F$1068</f>
        <v>xxx</v>
      </c>
      <c r="D1415" s="85" t="str">
        <f>'MAL2T-2013A.XLS'!$F$1068</f>
        <v>xxx</v>
      </c>
    </row>
    <row r="1416" spans="2:4">
      <c r="B1416" s="126" t="s">
        <v>462</v>
      </c>
      <c r="C1416" s="85">
        <f>'MAL2T-2013A.XLS'!$F$1069</f>
        <v>1</v>
      </c>
      <c r="D1416" s="85">
        <f>'MAL2T-2013A.XLS'!$F$1069</f>
        <v>1</v>
      </c>
    </row>
    <row r="1417" spans="2:4">
      <c r="B1417" s="126" t="s">
        <v>443</v>
      </c>
      <c r="C1417" s="85">
        <f>'MAL2T-2013A.XLS'!$F$1070</f>
        <v>0</v>
      </c>
      <c r="D1417" s="85">
        <f>'MAL2T-2013A.XLS'!$F$1070</f>
        <v>0</v>
      </c>
    </row>
    <row r="1418" spans="2:4">
      <c r="B1418" s="126" t="s">
        <v>1293</v>
      </c>
      <c r="C1418" s="85">
        <f>'MAL2T-2013A.XLS'!$F$1071</f>
        <v>1</v>
      </c>
      <c r="D1418" s="85">
        <f>'MAL2T-2013A.XLS'!$F$1071</f>
        <v>1</v>
      </c>
    </row>
    <row r="1419" spans="2:4">
      <c r="B1419" s="126" t="s">
        <v>463</v>
      </c>
      <c r="C1419" s="85">
        <f>'MAL2T-2013A.XLS'!$F$1072</f>
        <v>0</v>
      </c>
      <c r="D1419" s="85">
        <f>'MAL2T-2013A.XLS'!$F$1072</f>
        <v>0</v>
      </c>
    </row>
    <row r="1420" spans="2:4">
      <c r="B1420" s="127" t="s">
        <v>896</v>
      </c>
      <c r="C1420" s="118">
        <f>'MAL2T-2013A.XLS'!$F$1073</f>
        <v>2</v>
      </c>
      <c r="D1420" s="118">
        <f>'MAL2T-2013A.XLS'!$F$1073</f>
        <v>2</v>
      </c>
    </row>
    <row r="1421" spans="2:4">
      <c r="B1421" s="159" t="s">
        <v>617</v>
      </c>
      <c r="C1421" s="85" t="str">
        <f>'MAL2T-2013A.XLS'!$F$1074</f>
        <v>xxx</v>
      </c>
      <c r="D1421" s="85" t="str">
        <f>'MAL2T-2013A.XLS'!$F$1074</f>
        <v>xxx</v>
      </c>
    </row>
    <row r="1422" spans="2:4">
      <c r="B1422" s="126" t="s">
        <v>462</v>
      </c>
      <c r="C1422" s="85">
        <f>'MAL2T-2013A.XLS'!$F$1075</f>
        <v>1</v>
      </c>
      <c r="D1422" s="85">
        <f>'MAL2T-2013A.XLS'!$F$1075</f>
        <v>1</v>
      </c>
    </row>
    <row r="1423" spans="2:4">
      <c r="B1423" s="126" t="s">
        <v>443</v>
      </c>
      <c r="C1423" s="85">
        <f>'MAL2T-2013A.XLS'!$F$1076</f>
        <v>0</v>
      </c>
      <c r="D1423" s="85">
        <f>'MAL2T-2013A.XLS'!$F$1076</f>
        <v>0</v>
      </c>
    </row>
    <row r="1424" spans="2:4">
      <c r="B1424" s="126" t="s">
        <v>1293</v>
      </c>
      <c r="C1424" s="85">
        <f>'MAL2T-2013A.XLS'!$F$1077</f>
        <v>0</v>
      </c>
      <c r="D1424" s="85">
        <f>'MAL2T-2013A.XLS'!$F$1077</f>
        <v>0</v>
      </c>
    </row>
    <row r="1425" spans="2:4">
      <c r="B1425" s="126" t="s">
        <v>463</v>
      </c>
      <c r="C1425" s="85">
        <f>'MAL2T-2013A.XLS'!$F$1078</f>
        <v>0</v>
      </c>
      <c r="D1425" s="85">
        <f>'MAL2T-2013A.XLS'!$F$1078</f>
        <v>0</v>
      </c>
    </row>
    <row r="1426" spans="2:4">
      <c r="B1426" s="168" t="s">
        <v>895</v>
      </c>
      <c r="C1426" s="172">
        <f>'MAL2T-2013A.XLS'!$F$1079</f>
        <v>1</v>
      </c>
      <c r="D1426" s="172">
        <f>'MAL2T-2013A.XLS'!$F$1079</f>
        <v>1</v>
      </c>
    </row>
    <row r="1427" spans="2:4">
      <c r="B1427" s="170" t="s">
        <v>24</v>
      </c>
      <c r="C1427" s="173">
        <f>'MAL2T-2013A.XLS'!$F$1080</f>
        <v>3</v>
      </c>
      <c r="D1427" s="173">
        <f>'MAL2T-2013A.XLS'!$F$1080</f>
        <v>3</v>
      </c>
    </row>
    <row r="1428" spans="2:4">
      <c r="B1428" s="203" t="s">
        <v>163</v>
      </c>
      <c r="C1428" s="85">
        <f>'MAL2T-2013A.XLS'!$F$1081</f>
        <v>0</v>
      </c>
      <c r="D1428" s="85">
        <f>'MAL2T-2013A.XLS'!$F$1081</f>
        <v>0</v>
      </c>
    </row>
    <row r="1429" spans="2:4">
      <c r="B1429" s="150" t="s">
        <v>1280</v>
      </c>
      <c r="C1429" s="85" t="s">
        <v>1004</v>
      </c>
      <c r="D1429" s="85" t="s">
        <v>1004</v>
      </c>
    </row>
    <row r="1430" spans="2:4">
      <c r="B1430" s="159" t="s">
        <v>377</v>
      </c>
      <c r="C1430" s="85" t="str">
        <f>'MAL2T-2013A.XLS'!$G$1068</f>
        <v>xxx</v>
      </c>
      <c r="D1430" s="85" t="str">
        <f>'MAL2T-2013A.XLS'!$G$1068</f>
        <v>xxx</v>
      </c>
    </row>
    <row r="1431" spans="2:4">
      <c r="B1431" s="126" t="s">
        <v>462</v>
      </c>
      <c r="C1431" s="85">
        <f>'MAL2T-2013A.XLS'!$G$1069</f>
        <v>2</v>
      </c>
      <c r="D1431" s="85">
        <f>'MAL2T-2013A.XLS'!$G$1069</f>
        <v>2</v>
      </c>
    </row>
    <row r="1432" spans="2:4">
      <c r="B1432" s="126" t="s">
        <v>443</v>
      </c>
      <c r="C1432" s="85">
        <f>'MAL2T-2013A.XLS'!$G$1070</f>
        <v>0</v>
      </c>
      <c r="D1432" s="85">
        <f>'MAL2T-2013A.XLS'!$G$1070</f>
        <v>0</v>
      </c>
    </row>
    <row r="1433" spans="2:4">
      <c r="B1433" s="126" t="s">
        <v>1293</v>
      </c>
      <c r="C1433" s="85">
        <f>'MAL2T-2013A.XLS'!$G$1071</f>
        <v>0</v>
      </c>
      <c r="D1433" s="85">
        <f>'MAL2T-2013A.XLS'!$G$1071</f>
        <v>0</v>
      </c>
    </row>
    <row r="1434" spans="2:4">
      <c r="B1434" s="126" t="s">
        <v>463</v>
      </c>
      <c r="C1434" s="85">
        <f>'MAL2T-2013A.XLS'!$G$1072</f>
        <v>0</v>
      </c>
      <c r="D1434" s="85">
        <f>'MAL2T-2013A.XLS'!$G$1072</f>
        <v>0</v>
      </c>
    </row>
    <row r="1435" spans="2:4">
      <c r="B1435" s="127" t="s">
        <v>896</v>
      </c>
      <c r="C1435" s="118">
        <f>'MAL2T-2013A.XLS'!$G$1073</f>
        <v>2</v>
      </c>
      <c r="D1435" s="118">
        <f>'MAL2T-2013A.XLS'!$G$1073</f>
        <v>2</v>
      </c>
    </row>
    <row r="1436" spans="2:4">
      <c r="B1436" s="159" t="s">
        <v>617</v>
      </c>
      <c r="C1436" s="85" t="str">
        <f>'MAL2T-2013A.XLS'!$G$1074</f>
        <v>xxx</v>
      </c>
      <c r="D1436" s="85" t="str">
        <f>'MAL2T-2013A.XLS'!$G$1074</f>
        <v>xxx</v>
      </c>
    </row>
    <row r="1437" spans="2:4">
      <c r="B1437" s="126" t="s">
        <v>462</v>
      </c>
      <c r="C1437" s="85">
        <f>'MAL2T-2013A.XLS'!$G$1075</f>
        <v>3</v>
      </c>
      <c r="D1437" s="85">
        <f>'MAL2T-2013A.XLS'!$G$1075</f>
        <v>3</v>
      </c>
    </row>
    <row r="1438" spans="2:4">
      <c r="B1438" s="126" t="s">
        <v>443</v>
      </c>
      <c r="C1438" s="85">
        <f>'MAL2T-2013A.XLS'!$G$1076</f>
        <v>1</v>
      </c>
      <c r="D1438" s="85">
        <f>'MAL2T-2013A.XLS'!$G$1076</f>
        <v>1</v>
      </c>
    </row>
    <row r="1439" spans="2:4">
      <c r="B1439" s="126" t="s">
        <v>1293</v>
      </c>
      <c r="C1439" s="85">
        <f>'MAL2T-2013A.XLS'!$G$1077</f>
        <v>0</v>
      </c>
      <c r="D1439" s="85">
        <f>'MAL2T-2013A.XLS'!$G$1077</f>
        <v>0</v>
      </c>
    </row>
    <row r="1440" spans="2:4">
      <c r="B1440" s="126" t="s">
        <v>463</v>
      </c>
      <c r="C1440" s="85">
        <f>'MAL2T-2013A.XLS'!$G$1078</f>
        <v>0</v>
      </c>
      <c r="D1440" s="85">
        <f>'MAL2T-2013A.XLS'!$G$1078</f>
        <v>0</v>
      </c>
    </row>
    <row r="1441" spans="2:4">
      <c r="B1441" s="168" t="s">
        <v>895</v>
      </c>
      <c r="C1441" s="169">
        <f>'MAL2T-2013A.XLS'!$G$1079</f>
        <v>4</v>
      </c>
      <c r="D1441" s="169">
        <f>'MAL2T-2013A.XLS'!$G$1079</f>
        <v>4</v>
      </c>
    </row>
    <row r="1442" spans="2:4">
      <c r="B1442" s="170" t="s">
        <v>24</v>
      </c>
      <c r="C1442" s="171">
        <f>'MAL2T-2013A.XLS'!$G$1080</f>
        <v>6</v>
      </c>
      <c r="D1442" s="171">
        <f>'MAL2T-2013A.XLS'!$G$1080</f>
        <v>6</v>
      </c>
    </row>
    <row r="1443" spans="2:4">
      <c r="B1443" s="203" t="s">
        <v>163</v>
      </c>
      <c r="C1443" s="85">
        <f>'MAL2T-2013A.XLS'!$G$1081</f>
        <v>1</v>
      </c>
      <c r="D1443" s="85">
        <f>'MAL2T-2013A.XLS'!$G$1081</f>
        <v>1</v>
      </c>
    </row>
    <row r="1444" spans="2:4">
      <c r="B1444" s="150" t="s">
        <v>1281</v>
      </c>
      <c r="C1444" s="85" t="s">
        <v>1004</v>
      </c>
      <c r="D1444" s="85" t="s">
        <v>1004</v>
      </c>
    </row>
    <row r="1445" spans="2:4">
      <c r="B1445" s="159" t="s">
        <v>377</v>
      </c>
      <c r="C1445" s="85" t="str">
        <f>'MAL2T-2013A.XLS'!$H$1068</f>
        <v>xxx</v>
      </c>
      <c r="D1445" s="85" t="str">
        <f>'MAL2T-2013A.XLS'!$H$1068</f>
        <v>xxx</v>
      </c>
    </row>
    <row r="1446" spans="2:4">
      <c r="B1446" s="126" t="s">
        <v>462</v>
      </c>
      <c r="C1446" s="85">
        <f>'MAL2T-2013A.XLS'!$H$1069</f>
        <v>3</v>
      </c>
      <c r="D1446" s="85">
        <f>'MAL2T-2013A.XLS'!$H$1069</f>
        <v>3</v>
      </c>
    </row>
    <row r="1447" spans="2:4">
      <c r="B1447" s="126" t="s">
        <v>443</v>
      </c>
      <c r="C1447" s="85">
        <f>'MAL2T-2013A.XLS'!$H$1070</f>
        <v>0</v>
      </c>
      <c r="D1447" s="85">
        <f>'MAL2T-2013A.XLS'!$H$1070</f>
        <v>0</v>
      </c>
    </row>
    <row r="1448" spans="2:4">
      <c r="B1448" s="126" t="s">
        <v>1293</v>
      </c>
      <c r="C1448" s="85">
        <f>'MAL2T-2013A.XLS'!$H$1071</f>
        <v>1</v>
      </c>
      <c r="D1448" s="85">
        <f>'MAL2T-2013A.XLS'!$H$1071</f>
        <v>1</v>
      </c>
    </row>
    <row r="1449" spans="2:4">
      <c r="B1449" s="126" t="s">
        <v>463</v>
      </c>
      <c r="C1449" s="85">
        <f>'MAL2T-2013A.XLS'!$H$1072</f>
        <v>0</v>
      </c>
      <c r="D1449" s="85">
        <f>'MAL2T-2013A.XLS'!$H$1072</f>
        <v>0</v>
      </c>
    </row>
    <row r="1450" spans="2:4">
      <c r="B1450" s="127" t="s">
        <v>896</v>
      </c>
      <c r="C1450" s="118">
        <f>'MAL2T-2013A.XLS'!$H$1073</f>
        <v>4</v>
      </c>
      <c r="D1450" s="118">
        <f>'MAL2T-2013A.XLS'!$H$1073</f>
        <v>4</v>
      </c>
    </row>
    <row r="1451" spans="2:4">
      <c r="B1451" s="159" t="s">
        <v>617</v>
      </c>
      <c r="C1451" s="85" t="str">
        <f>'MAL2T-2013A.XLS'!$H$1074</f>
        <v>xxx</v>
      </c>
      <c r="D1451" s="85" t="str">
        <f>'MAL2T-2013A.XLS'!$H$1074</f>
        <v>xxx</v>
      </c>
    </row>
    <row r="1452" spans="2:4">
      <c r="B1452" s="126" t="s">
        <v>462</v>
      </c>
      <c r="C1452" s="85">
        <f>'MAL2T-2013A.XLS'!$H$1075</f>
        <v>6</v>
      </c>
      <c r="D1452" s="85">
        <f>'MAL2T-2013A.XLS'!$H$1075</f>
        <v>6</v>
      </c>
    </row>
    <row r="1453" spans="2:4">
      <c r="B1453" s="126" t="s">
        <v>443</v>
      </c>
      <c r="C1453" s="85">
        <f>'MAL2T-2013A.XLS'!$H$1076</f>
        <v>0</v>
      </c>
      <c r="D1453" s="85">
        <f>'MAL2T-2013A.XLS'!$H$1076</f>
        <v>0</v>
      </c>
    </row>
    <row r="1454" spans="2:4">
      <c r="B1454" s="126" t="s">
        <v>1293</v>
      </c>
      <c r="C1454" s="85">
        <f>'MAL2T-2013A.XLS'!$H$1077</f>
        <v>0</v>
      </c>
      <c r="D1454" s="85">
        <f>'MAL2T-2013A.XLS'!$H$1077</f>
        <v>0</v>
      </c>
    </row>
    <row r="1455" spans="2:4">
      <c r="B1455" s="126" t="s">
        <v>463</v>
      </c>
      <c r="C1455" s="85">
        <f>'MAL2T-2013A.XLS'!$H$1078</f>
        <v>0</v>
      </c>
      <c r="D1455" s="85">
        <f>'MAL2T-2013A.XLS'!$H$1078</f>
        <v>0</v>
      </c>
    </row>
    <row r="1456" spans="2:4">
      <c r="B1456" s="168" t="s">
        <v>895</v>
      </c>
      <c r="C1456" s="169">
        <f>'MAL2T-2013A.XLS'!$H$1079</f>
        <v>6</v>
      </c>
      <c r="D1456" s="169">
        <f>'MAL2T-2013A.XLS'!$H$1079</f>
        <v>6</v>
      </c>
    </row>
    <row r="1457" spans="2:4">
      <c r="B1457" s="170" t="s">
        <v>24</v>
      </c>
      <c r="C1457" s="171">
        <f>'MAL2T-2013A.XLS'!$H$1080</f>
        <v>10</v>
      </c>
      <c r="D1457" s="171">
        <f>'MAL2T-2013A.XLS'!$H$1080</f>
        <v>10</v>
      </c>
    </row>
    <row r="1458" spans="2:4">
      <c r="B1458" s="203" t="s">
        <v>163</v>
      </c>
      <c r="C1458" s="85">
        <f>'MAL2T-2013A.XLS'!$H$1081</f>
        <v>2</v>
      </c>
      <c r="D1458" s="85">
        <f>'MAL2T-2013A.XLS'!$H$1081</f>
        <v>2</v>
      </c>
    </row>
    <row r="1459" spans="2:4">
      <c r="B1459" s="150" t="s">
        <v>1282</v>
      </c>
      <c r="C1459" s="85" t="s">
        <v>1004</v>
      </c>
      <c r="D1459" s="85" t="s">
        <v>1004</v>
      </c>
    </row>
    <row r="1460" spans="2:4">
      <c r="B1460" s="159" t="s">
        <v>377</v>
      </c>
      <c r="C1460" s="85" t="str">
        <f>'MAL2T-2013A.XLS'!$I$1068</f>
        <v>xxx</v>
      </c>
      <c r="D1460" s="85" t="str">
        <f>'MAL2T-2013A.XLS'!$I$1068</f>
        <v>xxx</v>
      </c>
    </row>
    <row r="1461" spans="2:4">
      <c r="B1461" s="126" t="s">
        <v>462</v>
      </c>
      <c r="C1461" s="85">
        <f>'MAL2T-2013A.XLS'!$I$1069</f>
        <v>4</v>
      </c>
      <c r="D1461" s="85">
        <f>'MAL2T-2013A.XLS'!$I$1069</f>
        <v>4</v>
      </c>
    </row>
    <row r="1462" spans="2:4">
      <c r="B1462" s="126" t="s">
        <v>443</v>
      </c>
      <c r="C1462" s="85">
        <f>'MAL2T-2013A.XLS'!$I$1070</f>
        <v>0</v>
      </c>
      <c r="D1462" s="85">
        <f>'MAL2T-2013A.XLS'!$I$1070</f>
        <v>0</v>
      </c>
    </row>
    <row r="1463" spans="2:4">
      <c r="B1463" s="126" t="s">
        <v>1293</v>
      </c>
      <c r="C1463" s="85">
        <f>'MAL2T-2013A.XLS'!$I$1071</f>
        <v>0</v>
      </c>
      <c r="D1463" s="85">
        <f>'MAL2T-2013A.XLS'!$I$1071</f>
        <v>0</v>
      </c>
    </row>
    <row r="1464" spans="2:4">
      <c r="B1464" s="126" t="s">
        <v>463</v>
      </c>
      <c r="C1464" s="85">
        <f>'MAL2T-2013A.XLS'!$I$1072</f>
        <v>0</v>
      </c>
      <c r="D1464" s="85">
        <f>'MAL2T-2013A.XLS'!$I$1072</f>
        <v>0</v>
      </c>
    </row>
    <row r="1465" spans="2:4">
      <c r="B1465" s="127" t="s">
        <v>896</v>
      </c>
      <c r="C1465" s="118">
        <f>'MAL2T-2013A.XLS'!$I$1073</f>
        <v>4</v>
      </c>
      <c r="D1465" s="118">
        <f>'MAL2T-2013A.XLS'!$I$1073</f>
        <v>4</v>
      </c>
    </row>
    <row r="1466" spans="2:4">
      <c r="B1466" s="159" t="s">
        <v>617</v>
      </c>
      <c r="C1466" s="85" t="str">
        <f>'MAL2T-2013A.XLS'!$I$1074</f>
        <v>xxx</v>
      </c>
      <c r="D1466" s="85" t="str">
        <f>'MAL2T-2013A.XLS'!$I$1074</f>
        <v>xxx</v>
      </c>
    </row>
    <row r="1467" spans="2:4">
      <c r="B1467" s="126" t="s">
        <v>462</v>
      </c>
      <c r="C1467" s="85">
        <f>'MAL2T-2013A.XLS'!$I$1075</f>
        <v>7</v>
      </c>
      <c r="D1467" s="85">
        <f>'MAL2T-2013A.XLS'!$I$1075</f>
        <v>7</v>
      </c>
    </row>
    <row r="1468" spans="2:4">
      <c r="B1468" s="126" t="s">
        <v>443</v>
      </c>
      <c r="C1468" s="85">
        <f>'MAL2T-2013A.XLS'!$I$1076</f>
        <v>0</v>
      </c>
      <c r="D1468" s="85">
        <f>'MAL2T-2013A.XLS'!$I$1076</f>
        <v>0</v>
      </c>
    </row>
    <row r="1469" spans="2:4">
      <c r="B1469" s="126" t="s">
        <v>1293</v>
      </c>
      <c r="C1469" s="85">
        <f>'MAL2T-2013A.XLS'!$I$1077</f>
        <v>0</v>
      </c>
      <c r="D1469" s="85">
        <f>'MAL2T-2013A.XLS'!$I$1077</f>
        <v>0</v>
      </c>
    </row>
    <row r="1470" spans="2:4">
      <c r="B1470" s="126" t="s">
        <v>463</v>
      </c>
      <c r="C1470" s="85">
        <f>'MAL2T-2013A.XLS'!$I$1078</f>
        <v>0</v>
      </c>
      <c r="D1470" s="85">
        <f>'MAL2T-2013A.XLS'!$I$1078</f>
        <v>0</v>
      </c>
    </row>
    <row r="1471" spans="2:4">
      <c r="B1471" s="168" t="s">
        <v>895</v>
      </c>
      <c r="C1471" s="169">
        <f>'MAL2T-2013A.XLS'!$I$1079</f>
        <v>7</v>
      </c>
      <c r="D1471" s="169">
        <f>'MAL2T-2013A.XLS'!$I$1079</f>
        <v>7</v>
      </c>
    </row>
    <row r="1472" spans="2:4">
      <c r="B1472" s="170" t="s">
        <v>24</v>
      </c>
      <c r="C1472" s="171">
        <f>'MAL2T-2013A.XLS'!$I$1080</f>
        <v>11</v>
      </c>
      <c r="D1472" s="171">
        <f>'MAL2T-2013A.XLS'!$I$1080</f>
        <v>11</v>
      </c>
    </row>
    <row r="1473" spans="2:4">
      <c r="B1473" s="203" t="s">
        <v>163</v>
      </c>
      <c r="C1473" s="85">
        <f>'MAL2T-2013A.XLS'!$I$1081</f>
        <v>2</v>
      </c>
      <c r="D1473" s="85">
        <f>'MAL2T-2013A.XLS'!$I$1081</f>
        <v>2</v>
      </c>
    </row>
    <row r="1474" spans="2:4">
      <c r="B1474" s="150" t="s">
        <v>651</v>
      </c>
      <c r="C1474" s="85" t="s">
        <v>1004</v>
      </c>
      <c r="D1474" s="85" t="s">
        <v>1004</v>
      </c>
    </row>
    <row r="1475" spans="2:4">
      <c r="B1475" s="159" t="s">
        <v>377</v>
      </c>
      <c r="C1475" s="85" t="str">
        <f>'MAL2T-2013A.XLS'!$J$1068</f>
        <v>xxx</v>
      </c>
      <c r="D1475" s="85" t="str">
        <f>'MAL2T-2013A.XLS'!$J$1068</f>
        <v>xxx</v>
      </c>
    </row>
    <row r="1476" spans="2:4">
      <c r="B1476" s="126" t="s">
        <v>462</v>
      </c>
      <c r="C1476" s="85">
        <f>'MAL2T-2013A.XLS'!$J$1069</f>
        <v>0</v>
      </c>
      <c r="D1476" s="85">
        <f>'MAL2T-2013A.XLS'!$J$1069</f>
        <v>0</v>
      </c>
    </row>
    <row r="1477" spans="2:4">
      <c r="B1477" s="126" t="s">
        <v>443</v>
      </c>
      <c r="C1477" s="85">
        <f>'MAL2T-2013A.XLS'!$J$1070</f>
        <v>0</v>
      </c>
      <c r="D1477" s="85">
        <f>'MAL2T-2013A.XLS'!$J$1070</f>
        <v>0</v>
      </c>
    </row>
    <row r="1478" spans="2:4">
      <c r="B1478" s="126" t="s">
        <v>1293</v>
      </c>
      <c r="C1478" s="85">
        <f>'MAL2T-2013A.XLS'!$J$1071</f>
        <v>0</v>
      </c>
      <c r="D1478" s="85">
        <f>'MAL2T-2013A.XLS'!$J$1071</f>
        <v>0</v>
      </c>
    </row>
    <row r="1479" spans="2:4">
      <c r="B1479" s="126" t="s">
        <v>463</v>
      </c>
      <c r="C1479" s="85">
        <f>'MAL2T-2013A.XLS'!$J$1072</f>
        <v>0</v>
      </c>
      <c r="D1479" s="85">
        <f>'MAL2T-2013A.XLS'!$J$1072</f>
        <v>0</v>
      </c>
    </row>
    <row r="1480" spans="2:4">
      <c r="B1480" s="127" t="s">
        <v>896</v>
      </c>
      <c r="C1480" s="118">
        <f>'MAL2T-2013A.XLS'!$J$1073</f>
        <v>0</v>
      </c>
      <c r="D1480" s="118">
        <f>'MAL2T-2013A.XLS'!$J$1073</f>
        <v>0</v>
      </c>
    </row>
    <row r="1481" spans="2:4">
      <c r="B1481" s="159" t="s">
        <v>617</v>
      </c>
      <c r="C1481" s="85" t="str">
        <f>'MAL2T-2013A.XLS'!$J$1074</f>
        <v>xxx</v>
      </c>
      <c r="D1481" s="85" t="str">
        <f>'MAL2T-2013A.XLS'!$J$1074</f>
        <v>xxx</v>
      </c>
    </row>
    <row r="1482" spans="2:4">
      <c r="B1482" s="126" t="s">
        <v>462</v>
      </c>
      <c r="C1482" s="85">
        <f>'MAL2T-2013A.XLS'!$J$1075</f>
        <v>6</v>
      </c>
      <c r="D1482" s="85">
        <f>'MAL2T-2013A.XLS'!$J$1075</f>
        <v>6</v>
      </c>
    </row>
    <row r="1483" spans="2:4">
      <c r="B1483" s="126" t="s">
        <v>443</v>
      </c>
      <c r="C1483" s="85">
        <f>'MAL2T-2013A.XLS'!$J$1076</f>
        <v>0</v>
      </c>
      <c r="D1483" s="85">
        <f>'MAL2T-2013A.XLS'!$J$1076</f>
        <v>0</v>
      </c>
    </row>
    <row r="1484" spans="2:4">
      <c r="B1484" s="126" t="s">
        <v>1293</v>
      </c>
      <c r="C1484" s="85">
        <f>'MAL2T-2013A.XLS'!$J$1077</f>
        <v>0</v>
      </c>
      <c r="D1484" s="85">
        <f>'MAL2T-2013A.XLS'!$J$1077</f>
        <v>0</v>
      </c>
    </row>
    <row r="1485" spans="2:4">
      <c r="B1485" s="126" t="s">
        <v>463</v>
      </c>
      <c r="C1485" s="85">
        <f>'MAL2T-2013A.XLS'!$J$1078</f>
        <v>0</v>
      </c>
      <c r="D1485" s="85">
        <f>'MAL2T-2013A.XLS'!$J$1078</f>
        <v>0</v>
      </c>
    </row>
    <row r="1486" spans="2:4">
      <c r="B1486" s="168" t="s">
        <v>895</v>
      </c>
      <c r="C1486" s="169">
        <f>'MAL2T-2013A.XLS'!$J$1079</f>
        <v>6</v>
      </c>
      <c r="D1486" s="169">
        <f>'MAL2T-2013A.XLS'!$J$1079</f>
        <v>6</v>
      </c>
    </row>
    <row r="1487" spans="2:4">
      <c r="B1487" s="170" t="s">
        <v>24</v>
      </c>
      <c r="C1487" s="171">
        <f>'MAL2T-2013A.XLS'!$J$1080</f>
        <v>6</v>
      </c>
      <c r="D1487" s="171">
        <f>'MAL2T-2013A.XLS'!$J$1080</f>
        <v>6</v>
      </c>
    </row>
    <row r="1488" spans="2:4">
      <c r="B1488" s="203" t="s">
        <v>163</v>
      </c>
      <c r="C1488" s="85">
        <f>'MAL2T-2013A.XLS'!$J$1081</f>
        <v>0</v>
      </c>
      <c r="D1488" s="85">
        <f>'MAL2T-2013A.XLS'!$J$1081</f>
        <v>0</v>
      </c>
    </row>
    <row r="1489" spans="2:4">
      <c r="B1489" s="150" t="s">
        <v>1287</v>
      </c>
      <c r="C1489" s="85" t="s">
        <v>1004</v>
      </c>
      <c r="D1489" s="85" t="s">
        <v>1004</v>
      </c>
    </row>
    <row r="1490" spans="2:4">
      <c r="B1490" s="159" t="s">
        <v>377</v>
      </c>
      <c r="C1490" s="85" t="str">
        <f>'MAL2T-2013A.XLS'!$K$1068</f>
        <v>xxx</v>
      </c>
      <c r="D1490" s="85" t="str">
        <f>'MAL2T-2013A.XLS'!$K$1068</f>
        <v>xxx</v>
      </c>
    </row>
    <row r="1491" spans="2:4">
      <c r="B1491" s="126" t="s">
        <v>462</v>
      </c>
      <c r="C1491" s="85">
        <f>'MAL2T-2013A.XLS'!$K$1069</f>
        <v>11</v>
      </c>
      <c r="D1491" s="85">
        <f>'MAL2T-2013A.XLS'!$K$1069</f>
        <v>11</v>
      </c>
    </row>
    <row r="1492" spans="2:4">
      <c r="B1492" s="126" t="s">
        <v>443</v>
      </c>
      <c r="C1492" s="85">
        <f>'MAL2T-2013A.XLS'!$K$1070</f>
        <v>11</v>
      </c>
      <c r="D1492" s="85">
        <f>'MAL2T-2013A.XLS'!$K$1070</f>
        <v>11</v>
      </c>
    </row>
    <row r="1493" spans="2:4">
      <c r="B1493" s="126" t="s">
        <v>1293</v>
      </c>
      <c r="C1493" s="85">
        <f>'MAL2T-2013A.XLS'!$K$1071</f>
        <v>40</v>
      </c>
      <c r="D1493" s="85">
        <f>'MAL2T-2013A.XLS'!$K$1071</f>
        <v>40</v>
      </c>
    </row>
    <row r="1494" spans="2:4">
      <c r="B1494" s="126" t="s">
        <v>463</v>
      </c>
      <c r="C1494" s="85">
        <f>'MAL2T-2013A.XLS'!$K$1072</f>
        <v>19</v>
      </c>
      <c r="D1494" s="85">
        <f>'MAL2T-2013A.XLS'!$K$1072</f>
        <v>19</v>
      </c>
    </row>
    <row r="1495" spans="2:4">
      <c r="B1495" s="127" t="s">
        <v>896</v>
      </c>
      <c r="C1495" s="118">
        <f>'MAL2T-2013A.XLS'!$K$1073</f>
        <v>81</v>
      </c>
      <c r="D1495" s="118">
        <f>'MAL2T-2013A.XLS'!$K$1073</f>
        <v>81</v>
      </c>
    </row>
    <row r="1496" spans="2:4">
      <c r="B1496" s="159" t="s">
        <v>617</v>
      </c>
      <c r="C1496" s="85" t="str">
        <f>'MAL2T-2013A.XLS'!$K$1074</f>
        <v>xxx</v>
      </c>
      <c r="D1496" s="85" t="str">
        <f>'MAL2T-2013A.XLS'!$K$1074</f>
        <v>xxx</v>
      </c>
    </row>
    <row r="1497" spans="2:4">
      <c r="B1497" s="126" t="s">
        <v>462</v>
      </c>
      <c r="C1497" s="85">
        <f>'MAL2T-2013A.XLS'!$K$1075</f>
        <v>24</v>
      </c>
      <c r="D1497" s="85">
        <f>'MAL2T-2013A.XLS'!$K$1075</f>
        <v>24</v>
      </c>
    </row>
    <row r="1498" spans="2:4">
      <c r="B1498" s="126" t="s">
        <v>443</v>
      </c>
      <c r="C1498" s="85">
        <f>'MAL2T-2013A.XLS'!$K$1076</f>
        <v>6</v>
      </c>
      <c r="D1498" s="85">
        <f>'MAL2T-2013A.XLS'!$K$1076</f>
        <v>6</v>
      </c>
    </row>
    <row r="1499" spans="2:4">
      <c r="B1499" s="126" t="s">
        <v>1293</v>
      </c>
      <c r="C1499" s="85">
        <f>'MAL2T-2013A.XLS'!$K$1077</f>
        <v>21</v>
      </c>
      <c r="D1499" s="85">
        <f>'MAL2T-2013A.XLS'!$K$1077</f>
        <v>21</v>
      </c>
    </row>
    <row r="1500" spans="2:4">
      <c r="B1500" s="126" t="s">
        <v>463</v>
      </c>
      <c r="C1500" s="85">
        <f>'MAL2T-2013A.XLS'!$K$1078</f>
        <v>3</v>
      </c>
      <c r="D1500" s="85">
        <f>'MAL2T-2013A.XLS'!$K$1078</f>
        <v>3</v>
      </c>
    </row>
    <row r="1501" spans="2:4">
      <c r="B1501" s="168" t="s">
        <v>895</v>
      </c>
      <c r="C1501" s="169">
        <f>'MAL2T-2013A.XLS'!$K$1079</f>
        <v>54</v>
      </c>
      <c r="D1501" s="169">
        <f>'MAL2T-2013A.XLS'!$K$1079</f>
        <v>54</v>
      </c>
    </row>
    <row r="1502" spans="2:4">
      <c r="B1502" s="170" t="s">
        <v>24</v>
      </c>
      <c r="C1502" s="171">
        <f>'MAL2T-2013A.XLS'!$K$1080</f>
        <v>135</v>
      </c>
      <c r="D1502" s="171">
        <f>'MAL2T-2013A.XLS'!$K$1080</f>
        <v>135</v>
      </c>
    </row>
    <row r="1503" spans="2:4">
      <c r="B1503" s="203" t="s">
        <v>163</v>
      </c>
      <c r="C1503" s="85">
        <f>'MAL2T-2013A.XLS'!$K$1081</f>
        <v>5</v>
      </c>
      <c r="D1503" s="85">
        <f>'MAL2T-2013A.XLS'!$K$1081</f>
        <v>5</v>
      </c>
    </row>
    <row r="1504" spans="2:4">
      <c r="B1504" s="108"/>
      <c r="C1504" s="84"/>
      <c r="D1504" s="84"/>
    </row>
    <row r="1505" spans="1:4" ht="33.75" customHeight="1">
      <c r="A1505" s="9" t="s">
        <v>106</v>
      </c>
      <c r="B1505" s="114" t="s">
        <v>1023</v>
      </c>
      <c r="C1505" s="84"/>
      <c r="D1505" s="84"/>
    </row>
    <row r="1506" spans="1:4">
      <c r="A1506" s="9" t="s">
        <v>106</v>
      </c>
      <c r="B1506" s="284" t="s">
        <v>1028</v>
      </c>
      <c r="C1506" s="91">
        <f>'MAL2T-2013A.XLS'!$E$1091</f>
        <v>0</v>
      </c>
      <c r="D1506" s="91">
        <f>'MAL2T-2013A.XLS'!$E$1091</f>
        <v>0</v>
      </c>
    </row>
    <row r="1507" spans="1:4">
      <c r="A1507" s="9" t="s">
        <v>106</v>
      </c>
      <c r="B1507" s="102" t="s">
        <v>1029</v>
      </c>
      <c r="C1507" s="91">
        <f>'MAL2T-2013A.XLS'!$E$1092</f>
        <v>10</v>
      </c>
      <c r="D1507" s="91">
        <f>'MAL2T-2013A.XLS'!$E$1092</f>
        <v>10</v>
      </c>
    </row>
    <row r="1508" spans="1:4">
      <c r="A1508" s="9" t="s">
        <v>106</v>
      </c>
      <c r="B1508" s="284" t="s">
        <v>1030</v>
      </c>
      <c r="C1508" s="91">
        <f>'MAL2T-2013A.XLS'!$E$1093</f>
        <v>3</v>
      </c>
      <c r="D1508" s="91">
        <f>'MAL2T-2013A.XLS'!$E$1093</f>
        <v>3</v>
      </c>
    </row>
    <row r="1509" spans="1:4">
      <c r="A1509" s="9" t="s">
        <v>106</v>
      </c>
      <c r="B1509" s="284" t="s">
        <v>17</v>
      </c>
      <c r="C1509" s="91">
        <f>'MAL2T-2013A.XLS'!$E$1094</f>
        <v>2</v>
      </c>
      <c r="D1509" s="91">
        <f>'MAL2T-2013A.XLS'!$E$1094</f>
        <v>2</v>
      </c>
    </row>
    <row r="1510" spans="1:4">
      <c r="A1510" s="9" t="s">
        <v>106</v>
      </c>
      <c r="B1510" s="284" t="s">
        <v>1031</v>
      </c>
      <c r="C1510" s="91">
        <f>'MAL2T-2013A.XLS'!$E$1095</f>
        <v>3</v>
      </c>
      <c r="D1510" s="91">
        <f>'MAL2T-2013A.XLS'!$E$1095</f>
        <v>3</v>
      </c>
    </row>
    <row r="1511" spans="1:4">
      <c r="A1511" s="9" t="s">
        <v>106</v>
      </c>
      <c r="B1511" s="295" t="s">
        <v>1026</v>
      </c>
      <c r="C1511" s="638">
        <f>'MAL2T-2013A.XLS'!$E$1096</f>
        <v>2</v>
      </c>
      <c r="D1511" s="638">
        <f>'MAL2T-2013A.XLS'!$E$1096</f>
        <v>2</v>
      </c>
    </row>
    <row r="1512" spans="1:4">
      <c r="A1512" s="9" t="s">
        <v>106</v>
      </c>
      <c r="B1512" s="474" t="s">
        <v>34</v>
      </c>
      <c r="C1512" s="639">
        <f>'MAL2T-2013A.XLS'!$E$1097</f>
        <v>0.375</v>
      </c>
      <c r="D1512" s="639">
        <f>'MAL2T-2013A.XLS'!$E$1097</f>
        <v>0.375</v>
      </c>
    </row>
    <row r="1513" spans="1:4">
      <c r="A1513" s="9" t="s">
        <v>106</v>
      </c>
      <c r="B1513" s="131"/>
      <c r="C1513" s="91"/>
      <c r="D1513" s="91"/>
    </row>
    <row r="1514" spans="1:4" ht="18" customHeight="1">
      <c r="A1514" s="9" t="s">
        <v>106</v>
      </c>
      <c r="B1514" s="114" t="s">
        <v>1024</v>
      </c>
      <c r="C1514" s="84"/>
      <c r="D1514" s="84"/>
    </row>
    <row r="1515" spans="1:4">
      <c r="A1515" s="9" t="s">
        <v>106</v>
      </c>
      <c r="B1515" s="131" t="s">
        <v>21</v>
      </c>
      <c r="C1515" s="91">
        <f>'MAL2T-2013A.XLS'!$J$1102</f>
        <v>2</v>
      </c>
      <c r="D1515" s="91">
        <f>'MAL2T-2013A.XLS'!$J$1102</f>
        <v>2</v>
      </c>
    </row>
    <row r="1516" spans="1:4">
      <c r="A1516" s="9" t="s">
        <v>106</v>
      </c>
      <c r="B1516" s="131" t="s">
        <v>1020</v>
      </c>
      <c r="C1516" s="91">
        <f>'MAL2T-2013A.XLS'!$J$1103</f>
        <v>1</v>
      </c>
      <c r="D1516" s="91">
        <f>'MAL2T-2013A.XLS'!$J$1103</f>
        <v>1</v>
      </c>
    </row>
    <row r="1517" spans="1:4">
      <c r="A1517" s="9" t="s">
        <v>106</v>
      </c>
      <c r="B1517" s="131" t="s">
        <v>1018</v>
      </c>
      <c r="C1517" s="91">
        <f>'MAL2T-2013A.XLS'!$J$1104</f>
        <v>0</v>
      </c>
      <c r="D1517" s="91">
        <f>'MAL2T-2013A.XLS'!$J$1104</f>
        <v>0</v>
      </c>
    </row>
    <row r="1518" spans="1:4">
      <c r="A1518" s="9" t="s">
        <v>106</v>
      </c>
      <c r="B1518" s="131" t="s">
        <v>1017</v>
      </c>
      <c r="C1518" s="91">
        <f>'MAL2T-2013A.XLS'!$J$1105</f>
        <v>0</v>
      </c>
      <c r="D1518" s="91">
        <f>'MAL2T-2013A.XLS'!$J$1105</f>
        <v>0</v>
      </c>
    </row>
    <row r="1519" spans="1:4">
      <c r="A1519" s="9" t="s">
        <v>106</v>
      </c>
      <c r="B1519" s="127" t="s">
        <v>39</v>
      </c>
      <c r="C1519" s="118">
        <f>'MAL2T-2013A.XLS'!$J$1106</f>
        <v>1</v>
      </c>
      <c r="D1519" s="118">
        <f>'MAL2T-2013A.XLS'!$J$1106</f>
        <v>1</v>
      </c>
    </row>
    <row r="1520" spans="1:4" ht="26.4">
      <c r="A1520" s="9" t="s">
        <v>106</v>
      </c>
      <c r="B1520" s="131" t="s">
        <v>22</v>
      </c>
      <c r="C1520" s="91">
        <f>'MAL2T-2013A.XLS'!$J$1107</f>
        <v>1</v>
      </c>
      <c r="D1520" s="91">
        <f>'MAL2T-2013A.XLS'!$J$1107</f>
        <v>1</v>
      </c>
    </row>
    <row r="1521" spans="1:4" ht="26.4">
      <c r="A1521" s="9" t="s">
        <v>106</v>
      </c>
      <c r="B1521" s="131" t="s">
        <v>1019</v>
      </c>
      <c r="C1521" s="91">
        <f>'MAL2T-2013A.XLS'!$J$1108</f>
        <v>0</v>
      </c>
      <c r="D1521" s="91">
        <f>'MAL2T-2013A.XLS'!$J$1108</f>
        <v>0</v>
      </c>
    </row>
    <row r="1522" spans="1:4">
      <c r="B1522" s="108"/>
      <c r="C1522" s="84"/>
      <c r="D1522" s="84"/>
    </row>
    <row r="1523" spans="1:4" ht="38.25" customHeight="1">
      <c r="A1523" s="9" t="s">
        <v>106</v>
      </c>
      <c r="B1523" s="114" t="s">
        <v>1073</v>
      </c>
    </row>
    <row r="1524" spans="1:4">
      <c r="A1524" s="9" t="s">
        <v>106</v>
      </c>
      <c r="B1524" s="129" t="s">
        <v>1283</v>
      </c>
    </row>
    <row r="1525" spans="1:4">
      <c r="A1525" s="9" t="s">
        <v>106</v>
      </c>
      <c r="B1525" s="131" t="s">
        <v>1295</v>
      </c>
      <c r="C1525" s="85">
        <f>'MAL2T-2013A.XLS'!$E$1121</f>
        <v>81</v>
      </c>
      <c r="D1525" s="85">
        <f>'MAL2T-2013A.XLS'!$E$1121</f>
        <v>81</v>
      </c>
    </row>
    <row r="1526" spans="1:4">
      <c r="A1526" s="9" t="s">
        <v>106</v>
      </c>
      <c r="B1526" s="131" t="s">
        <v>1083</v>
      </c>
      <c r="C1526" s="85">
        <f>'MAL2T-2013A.XLS'!$E$1122</f>
        <v>145</v>
      </c>
      <c r="D1526" s="85">
        <f>'MAL2T-2013A.XLS'!$E$1122</f>
        <v>145</v>
      </c>
    </row>
    <row r="1527" spans="1:4">
      <c r="A1527" s="9" t="s">
        <v>106</v>
      </c>
      <c r="B1527" s="131" t="s">
        <v>1138</v>
      </c>
      <c r="C1527" s="85">
        <f>'MAL2T-2013A.XLS'!$E$1123</f>
        <v>27</v>
      </c>
      <c r="D1527" s="85">
        <f>'MAL2T-2013A.XLS'!$E$1123</f>
        <v>27</v>
      </c>
    </row>
    <row r="1528" spans="1:4">
      <c r="A1528" s="9" t="s">
        <v>106</v>
      </c>
      <c r="B1528" s="127" t="s">
        <v>658</v>
      </c>
      <c r="C1528" s="118">
        <f>'MAL2T-2013A.XLS'!$E$1124</f>
        <v>253</v>
      </c>
      <c r="D1528" s="118">
        <f>'MAL2T-2013A.XLS'!$E$1124</f>
        <v>253</v>
      </c>
    </row>
    <row r="1529" spans="1:4">
      <c r="A1529" s="9" t="s">
        <v>106</v>
      </c>
      <c r="B1529" s="129" t="s">
        <v>1218</v>
      </c>
    </row>
    <row r="1530" spans="1:4">
      <c r="A1530" s="9" t="s">
        <v>106</v>
      </c>
      <c r="B1530" s="131" t="s">
        <v>1295</v>
      </c>
      <c r="C1530" s="85">
        <f>'MAL2T-2013A.XLS'!$F$1121</f>
        <v>77</v>
      </c>
      <c r="D1530" s="85">
        <f>'MAL2T-2013A.XLS'!$F$1121</f>
        <v>77</v>
      </c>
    </row>
    <row r="1531" spans="1:4">
      <c r="A1531" s="9" t="s">
        <v>106</v>
      </c>
      <c r="B1531" s="131" t="s">
        <v>1083</v>
      </c>
      <c r="C1531" s="85">
        <f>'MAL2T-2013A.XLS'!$F$1122</f>
        <v>131</v>
      </c>
      <c r="D1531" s="85">
        <f>'MAL2T-2013A.XLS'!$F$1122</f>
        <v>131</v>
      </c>
    </row>
    <row r="1532" spans="1:4">
      <c r="A1532" s="9" t="s">
        <v>106</v>
      </c>
      <c r="B1532" s="131" t="s">
        <v>1138</v>
      </c>
      <c r="C1532" s="85">
        <f>'MAL2T-2013A.XLS'!$F$1123</f>
        <v>26</v>
      </c>
      <c r="D1532" s="85">
        <f>'MAL2T-2013A.XLS'!$F$1123</f>
        <v>26</v>
      </c>
    </row>
    <row r="1533" spans="1:4">
      <c r="A1533" s="9" t="s">
        <v>106</v>
      </c>
      <c r="B1533" s="127" t="s">
        <v>658</v>
      </c>
      <c r="C1533" s="118">
        <f>'MAL2T-2013A.XLS'!$F$1124</f>
        <v>234</v>
      </c>
      <c r="D1533" s="118">
        <f>'MAL2T-2013A.XLS'!$F$1124</f>
        <v>234</v>
      </c>
    </row>
    <row r="1534" spans="1:4">
      <c r="A1534" s="9" t="s">
        <v>106</v>
      </c>
    </row>
    <row r="1535" spans="1:4">
      <c r="A1535" s="9" t="s">
        <v>106</v>
      </c>
      <c r="B1535" s="114" t="s">
        <v>1072</v>
      </c>
    </row>
    <row r="1536" spans="1:4">
      <c r="A1536" s="9" t="s">
        <v>106</v>
      </c>
      <c r="B1536" s="131" t="s">
        <v>771</v>
      </c>
      <c r="C1536" s="85">
        <f>'MAL2T-2013A.XLS'!$G$1131</f>
        <v>14</v>
      </c>
      <c r="D1536" s="85">
        <f>'MAL2T-2013A.XLS'!$G$1131</f>
        <v>14</v>
      </c>
    </row>
    <row r="1537" spans="1:4">
      <c r="A1537" s="9" t="s">
        <v>106</v>
      </c>
      <c r="B1537" s="131" t="s">
        <v>772</v>
      </c>
      <c r="C1537" s="85">
        <f>'MAL2T-2013A.XLS'!$G$1132</f>
        <v>54</v>
      </c>
      <c r="D1537" s="85">
        <f>'MAL2T-2013A.XLS'!$G$1132</f>
        <v>54</v>
      </c>
    </row>
    <row r="1538" spans="1:4">
      <c r="A1538" s="9" t="s">
        <v>106</v>
      </c>
      <c r="B1538" s="131" t="s">
        <v>1330</v>
      </c>
      <c r="C1538" s="85">
        <f>'MAL2T-2013A.XLS'!$G$1133</f>
        <v>114</v>
      </c>
      <c r="D1538" s="85">
        <f>'MAL2T-2013A.XLS'!$G$1133</f>
        <v>114</v>
      </c>
    </row>
    <row r="1539" spans="1:4">
      <c r="A1539" s="9" t="s">
        <v>106</v>
      </c>
      <c r="B1539" s="131" t="s">
        <v>1331</v>
      </c>
      <c r="C1539" s="85">
        <f>'MAL2T-2013A.XLS'!$G$1134</f>
        <v>44</v>
      </c>
      <c r="D1539" s="85">
        <f>'MAL2T-2013A.XLS'!$G$1134</f>
        <v>44</v>
      </c>
    </row>
    <row r="1540" spans="1:4">
      <c r="A1540" s="9" t="s">
        <v>106</v>
      </c>
      <c r="B1540" s="131" t="s">
        <v>712</v>
      </c>
      <c r="C1540" s="85">
        <f>'MAL2T-2013A.XLS'!$G$1135</f>
        <v>27</v>
      </c>
      <c r="D1540" s="85">
        <f>'MAL2T-2013A.XLS'!$G$1135</f>
        <v>27</v>
      </c>
    </row>
    <row r="1541" spans="1:4">
      <c r="A1541" s="9" t="s">
        <v>106</v>
      </c>
      <c r="B1541" s="127" t="s">
        <v>713</v>
      </c>
      <c r="C1541" s="118">
        <f>'MAL2T-2013A.XLS'!$G$1136</f>
        <v>253</v>
      </c>
      <c r="D1541" s="118">
        <f>'MAL2T-2013A.XLS'!$G$1136</f>
        <v>253</v>
      </c>
    </row>
    <row r="1542" spans="1:4">
      <c r="A1542" s="9" t="s">
        <v>106</v>
      </c>
      <c r="B1542" s="149"/>
    </row>
    <row r="1543" spans="1:4">
      <c r="A1543" s="9" t="s">
        <v>106</v>
      </c>
      <c r="B1543" s="160" t="s">
        <v>1144</v>
      </c>
      <c r="C1543" s="83" t="str">
        <f>'MAL2T-2013A.XLS'!$I$1137</f>
        <v/>
      </c>
      <c r="D1543" s="83" t="str">
        <f>'MAL2T-2013A.XLS'!$I$1137</f>
        <v/>
      </c>
    </row>
    <row r="1544" spans="1:4">
      <c r="A1544" s="9" t="s">
        <v>106</v>
      </c>
      <c r="B1544" s="149"/>
    </row>
    <row r="1545" spans="1:4" ht="39.6">
      <c r="A1545" s="9" t="s">
        <v>106</v>
      </c>
      <c r="B1545" s="114" t="s">
        <v>1050</v>
      </c>
    </row>
    <row r="1546" spans="1:4">
      <c r="A1546" s="9" t="s">
        <v>106</v>
      </c>
      <c r="B1546" s="131" t="s">
        <v>1332</v>
      </c>
      <c r="C1546" s="85">
        <f>'MAL2T-2013A.XLS'!$G$1142</f>
        <v>108</v>
      </c>
      <c r="D1546" s="85">
        <f>'MAL2T-2013A.XLS'!$G$1142</f>
        <v>108</v>
      </c>
    </row>
    <row r="1547" spans="1:4">
      <c r="A1547" s="9" t="s">
        <v>106</v>
      </c>
      <c r="B1547" s="131" t="s">
        <v>1333</v>
      </c>
      <c r="C1547" s="85" t="str">
        <f>'MAL2T-2013A.XLS'!$G$1143</f>
        <v>xxxx</v>
      </c>
      <c r="D1547" s="85" t="str">
        <f>'MAL2T-2013A.XLS'!$G$1143</f>
        <v>xxxx</v>
      </c>
    </row>
    <row r="1548" spans="1:4">
      <c r="A1548" s="9" t="s">
        <v>106</v>
      </c>
      <c r="B1548" s="131" t="s">
        <v>1337</v>
      </c>
      <c r="C1548" s="85">
        <f>'MAL2T-2013A.XLS'!$G$1144</f>
        <v>32</v>
      </c>
      <c r="D1548" s="85">
        <f>'MAL2T-2013A.XLS'!$G$1144</f>
        <v>32</v>
      </c>
    </row>
    <row r="1549" spans="1:4">
      <c r="A1549" s="9" t="s">
        <v>106</v>
      </c>
      <c r="B1549" s="131" t="s">
        <v>1334</v>
      </c>
      <c r="C1549" s="85">
        <f>'MAL2T-2013A.XLS'!$G$1145</f>
        <v>8</v>
      </c>
      <c r="D1549" s="85">
        <f>'MAL2T-2013A.XLS'!$G$1145</f>
        <v>8</v>
      </c>
    </row>
    <row r="1550" spans="1:4">
      <c r="A1550" s="9" t="s">
        <v>106</v>
      </c>
      <c r="B1550" s="131" t="s">
        <v>1335</v>
      </c>
      <c r="C1550" s="85">
        <f>'MAL2T-2013A.XLS'!$G$1146</f>
        <v>22</v>
      </c>
      <c r="D1550" s="85">
        <f>'MAL2T-2013A.XLS'!$G$1146</f>
        <v>22</v>
      </c>
    </row>
    <row r="1551" spans="1:4">
      <c r="A1551" s="9" t="s">
        <v>106</v>
      </c>
      <c r="B1551" s="131" t="s">
        <v>1336</v>
      </c>
      <c r="C1551" s="85">
        <f>'MAL2T-2013A.XLS'!$G$1147</f>
        <v>46</v>
      </c>
      <c r="D1551" s="85">
        <f>'MAL2T-2013A.XLS'!$G$1147</f>
        <v>46</v>
      </c>
    </row>
    <row r="1552" spans="1:4">
      <c r="A1552" s="9" t="s">
        <v>106</v>
      </c>
      <c r="B1552" s="127" t="s">
        <v>652</v>
      </c>
      <c r="C1552" s="118">
        <f>'MAL2T-2013A.XLS'!$G$1148</f>
        <v>108</v>
      </c>
      <c r="D1552" s="118">
        <f>'MAL2T-2013A.XLS'!$G$1148</f>
        <v>108</v>
      </c>
    </row>
    <row r="1553" spans="1:4">
      <c r="A1553" s="9" t="s">
        <v>106</v>
      </c>
      <c r="B1553" s="149"/>
    </row>
    <row r="1554" spans="1:4">
      <c r="A1554" s="9" t="s">
        <v>106</v>
      </c>
      <c r="B1554" s="161" t="s">
        <v>135</v>
      </c>
      <c r="C1554" s="83" t="str">
        <f>'MAL2T-2013A.XLS'!$E$1151</f>
        <v/>
      </c>
      <c r="D1554" s="83" t="str">
        <f>'MAL2T-2013A.XLS'!$E$1151</f>
        <v/>
      </c>
    </row>
    <row r="1555" spans="1:4">
      <c r="A1555" s="9" t="s">
        <v>106</v>
      </c>
    </row>
    <row r="1556" spans="1:4">
      <c r="A1556" s="9" t="s">
        <v>106</v>
      </c>
      <c r="B1556" s="71"/>
    </row>
    <row r="1557" spans="1:4" ht="15.6">
      <c r="A1557" s="9" t="s">
        <v>106</v>
      </c>
      <c r="B1557" s="153" t="s">
        <v>1006</v>
      </c>
    </row>
    <row r="1558" spans="1:4" ht="26.4">
      <c r="A1558" s="9" t="s">
        <v>106</v>
      </c>
      <c r="B1558" s="114" t="s">
        <v>1071</v>
      </c>
    </row>
    <row r="1559" spans="1:4">
      <c r="A1559" s="9" t="s">
        <v>106</v>
      </c>
      <c r="B1559" s="151" t="s">
        <v>1219</v>
      </c>
    </row>
    <row r="1560" spans="1:4">
      <c r="A1560" s="9" t="s">
        <v>106</v>
      </c>
      <c r="B1560" s="131" t="s">
        <v>703</v>
      </c>
      <c r="C1560" s="85">
        <f>'MAL2T-2013A.XLS'!$D$1164</f>
        <v>10</v>
      </c>
      <c r="D1560" s="85">
        <f>'MAL2T-2013A.XLS'!$D$1164</f>
        <v>10</v>
      </c>
    </row>
    <row r="1561" spans="1:4">
      <c r="A1561" s="9" t="s">
        <v>106</v>
      </c>
      <c r="B1561" s="131" t="s">
        <v>704</v>
      </c>
      <c r="C1561" s="85">
        <f>'MAL2T-2013A.XLS'!$D$1165</f>
        <v>97</v>
      </c>
      <c r="D1561" s="85">
        <f>'MAL2T-2013A.XLS'!$D$1165</f>
        <v>97</v>
      </c>
    </row>
    <row r="1562" spans="1:4">
      <c r="A1562" s="9" t="s">
        <v>106</v>
      </c>
      <c r="B1562" s="151" t="s">
        <v>1220</v>
      </c>
      <c r="C1562" s="85" t="s">
        <v>444</v>
      </c>
      <c r="D1562" s="85" t="s">
        <v>444</v>
      </c>
    </row>
    <row r="1563" spans="1:4">
      <c r="A1563" s="9" t="s">
        <v>106</v>
      </c>
      <c r="B1563" s="131" t="s">
        <v>703</v>
      </c>
      <c r="C1563" s="85">
        <f>'MAL2T-2013A.XLS'!$E$1164</f>
        <v>7.7</v>
      </c>
      <c r="D1563" s="85">
        <f>'MAL2T-2013A.XLS'!$E$1164</f>
        <v>7.7</v>
      </c>
    </row>
    <row r="1564" spans="1:4">
      <c r="A1564" s="9" t="s">
        <v>106</v>
      </c>
      <c r="B1564" s="131" t="s">
        <v>704</v>
      </c>
      <c r="C1564" s="85">
        <f>'MAL2T-2013A.XLS'!$E$1165</f>
        <v>9.5</v>
      </c>
      <c r="D1564" s="85">
        <f>'MAL2T-2013A.XLS'!$E$1165</f>
        <v>9.5</v>
      </c>
    </row>
    <row r="1565" spans="1:4">
      <c r="A1565" s="9" t="s">
        <v>106</v>
      </c>
      <c r="B1565" s="151" t="s">
        <v>1221</v>
      </c>
      <c r="C1565" s="85" t="s">
        <v>444</v>
      </c>
      <c r="D1565" s="85" t="s">
        <v>444</v>
      </c>
    </row>
    <row r="1566" spans="1:4">
      <c r="A1566" s="9" t="s">
        <v>106</v>
      </c>
      <c r="B1566" s="131" t="s">
        <v>703</v>
      </c>
      <c r="C1566" s="85">
        <f>'MAL2T-2013A.XLS'!$F$1164</f>
        <v>9.4</v>
      </c>
      <c r="D1566" s="85">
        <f>'MAL2T-2013A.XLS'!$F$1164</f>
        <v>9.4</v>
      </c>
    </row>
    <row r="1567" spans="1:4">
      <c r="A1567" s="9" t="s">
        <v>106</v>
      </c>
      <c r="B1567" s="131" t="s">
        <v>704</v>
      </c>
      <c r="C1567" s="85" t="str">
        <f>'MAL2T-2013A.XLS'!$F$1165</f>
        <v>xxxx</v>
      </c>
      <c r="D1567" s="85" t="str">
        <f>'MAL2T-2013A.XLS'!$F$1165</f>
        <v>xxxx</v>
      </c>
    </row>
    <row r="1568" spans="1:4">
      <c r="A1568" s="9" t="s">
        <v>106</v>
      </c>
      <c r="B1568" s="131"/>
    </row>
    <row r="1569" spans="1:4">
      <c r="A1569" s="9" t="s">
        <v>106</v>
      </c>
      <c r="B1569" s="113" t="s">
        <v>1070</v>
      </c>
    </row>
    <row r="1570" spans="1:4">
      <c r="A1570" s="9" t="s">
        <v>106</v>
      </c>
      <c r="B1570" s="162" t="s">
        <v>448</v>
      </c>
      <c r="C1570" s="85">
        <f>'MAL2T-2013A.XLS'!$G$1176</f>
        <v>74</v>
      </c>
      <c r="D1570" s="85">
        <f>'MAL2T-2013A.XLS'!$G$1176</f>
        <v>74</v>
      </c>
    </row>
    <row r="1571" spans="1:4">
      <c r="A1571" s="9" t="s">
        <v>106</v>
      </c>
      <c r="B1571" s="131" t="s">
        <v>1428</v>
      </c>
      <c r="C1571" s="85">
        <f>'MAL2T-2013A.XLS'!$G$1177</f>
        <v>480</v>
      </c>
      <c r="D1571" s="85">
        <f>'MAL2T-2013A.XLS'!$G$1177</f>
        <v>480</v>
      </c>
    </row>
    <row r="1572" spans="1:4">
      <c r="A1572" s="9" t="s">
        <v>106</v>
      </c>
      <c r="B1572" s="131" t="s">
        <v>1296</v>
      </c>
      <c r="C1572" s="85">
        <f>'MAL2T-2013A.XLS'!$G$1178</f>
        <v>320</v>
      </c>
      <c r="D1572" s="85">
        <f>'MAL2T-2013A.XLS'!$G$1178</f>
        <v>320</v>
      </c>
    </row>
    <row r="1573" spans="1:4">
      <c r="A1573" s="9" t="s">
        <v>106</v>
      </c>
      <c r="B1573" s="131" t="s">
        <v>1397</v>
      </c>
      <c r="C1573" s="85">
        <f>'MAL2T-2013A.XLS'!$G$1179</f>
        <v>0</v>
      </c>
      <c r="D1573" s="85">
        <f>'MAL2T-2013A.XLS'!$G$1179</f>
        <v>0</v>
      </c>
    </row>
    <row r="1574" spans="1:4">
      <c r="A1574" s="9" t="s">
        <v>106</v>
      </c>
      <c r="B1574" s="131" t="s">
        <v>1398</v>
      </c>
      <c r="C1574" s="85">
        <f>'MAL2T-2013A.XLS'!$G$1180</f>
        <v>0</v>
      </c>
      <c r="D1574" s="85">
        <f>'MAL2T-2013A.XLS'!$G$1180</f>
        <v>0</v>
      </c>
    </row>
    <row r="1575" spans="1:4">
      <c r="A1575" s="9" t="s">
        <v>106</v>
      </c>
      <c r="B1575" s="131" t="s">
        <v>1399</v>
      </c>
      <c r="C1575" s="85">
        <f>'MAL2T-2013A.XLS'!$G$1181</f>
        <v>0</v>
      </c>
      <c r="D1575" s="85">
        <f>'MAL2T-2013A.XLS'!$G$1181</f>
        <v>0</v>
      </c>
    </row>
    <row r="1576" spans="1:4">
      <c r="A1576" s="9" t="s">
        <v>106</v>
      </c>
      <c r="B1576" s="127" t="s">
        <v>88</v>
      </c>
      <c r="C1576" s="118">
        <f>'MAL2T-2013A.XLS'!$G$1182</f>
        <v>874</v>
      </c>
      <c r="D1576" s="118">
        <f>'MAL2T-2013A.XLS'!$G$1182</f>
        <v>874</v>
      </c>
    </row>
    <row r="1577" spans="1:4">
      <c r="A1577" s="9" t="s">
        <v>106</v>
      </c>
      <c r="B1577" s="131" t="s">
        <v>89</v>
      </c>
    </row>
    <row r="1578" spans="1:4">
      <c r="A1578" s="9" t="s">
        <v>106</v>
      </c>
      <c r="B1578" s="162" t="s">
        <v>448</v>
      </c>
      <c r="C1578" s="87" t="str">
        <f>'MAL2T-2013A.XLS'!$H$1176</f>
        <v>N</v>
      </c>
      <c r="D1578" s="87" t="str">
        <f>'MAL2T-2013A.XLS'!$H$1176</f>
        <v>N</v>
      </c>
    </row>
    <row r="1579" spans="1:4">
      <c r="A1579" s="9" t="s">
        <v>106</v>
      </c>
      <c r="B1579" s="131" t="s">
        <v>1428</v>
      </c>
      <c r="C1579" s="87" t="str">
        <f>'MAL2T-2013A.XLS'!$H$1177</f>
        <v>N</v>
      </c>
      <c r="D1579" s="87" t="str">
        <f>'MAL2T-2013A.XLS'!$H$1177</f>
        <v>N</v>
      </c>
    </row>
    <row r="1580" spans="1:4">
      <c r="A1580" s="9" t="s">
        <v>106</v>
      </c>
      <c r="B1580" s="131" t="s">
        <v>1296</v>
      </c>
      <c r="C1580" s="87" t="str">
        <f>'MAL2T-2013A.XLS'!$H$1178</f>
        <v>N</v>
      </c>
      <c r="D1580" s="87" t="str">
        <f>'MAL2T-2013A.XLS'!$H$1178</f>
        <v>N</v>
      </c>
    </row>
    <row r="1581" spans="1:4">
      <c r="A1581" s="9" t="s">
        <v>106</v>
      </c>
      <c r="B1581" s="131" t="s">
        <v>1397</v>
      </c>
      <c r="C1581" s="87">
        <f>'MAL2T-2013A.XLS'!$H$1179</f>
        <v>0</v>
      </c>
      <c r="D1581" s="87">
        <f>'MAL2T-2013A.XLS'!$H$1179</f>
        <v>0</v>
      </c>
    </row>
    <row r="1582" spans="1:4">
      <c r="A1582" s="9" t="s">
        <v>106</v>
      </c>
      <c r="B1582" s="131" t="s">
        <v>1398</v>
      </c>
      <c r="C1582" s="87">
        <f>'MAL2T-2013A.XLS'!$H$1180</f>
        <v>0</v>
      </c>
      <c r="D1582" s="87">
        <f>'MAL2T-2013A.XLS'!$H$1180</f>
        <v>0</v>
      </c>
    </row>
    <row r="1583" spans="1:4">
      <c r="A1583" s="9" t="s">
        <v>106</v>
      </c>
      <c r="B1583" s="131" t="s">
        <v>1399</v>
      </c>
      <c r="C1583" s="87">
        <f>'MAL2T-2013A.XLS'!$H$1181</f>
        <v>0</v>
      </c>
      <c r="D1583" s="87">
        <f>'MAL2T-2013A.XLS'!$H$1181</f>
        <v>0</v>
      </c>
    </row>
    <row r="1584" spans="1:4">
      <c r="A1584" s="9" t="s">
        <v>106</v>
      </c>
      <c r="B1584" s="131"/>
    </row>
    <row r="1585" spans="1:8" ht="26.4">
      <c r="A1585" s="9" t="s">
        <v>106</v>
      </c>
      <c r="B1585" s="107" t="s">
        <v>911</v>
      </c>
    </row>
    <row r="1586" spans="1:8">
      <c r="A1586" s="9" t="s">
        <v>106</v>
      </c>
      <c r="B1586" s="126" t="s">
        <v>369</v>
      </c>
      <c r="C1586" s="85">
        <f>'MAL2T-2013A.XLS'!$E$1187</f>
        <v>1</v>
      </c>
      <c r="D1586" s="85">
        <f>'MAL2T-2013A.XLS'!$E$1187</f>
        <v>1</v>
      </c>
    </row>
    <row r="1587" spans="1:8">
      <c r="A1587" s="9" t="s">
        <v>106</v>
      </c>
      <c r="B1587" s="126" t="s">
        <v>370</v>
      </c>
      <c r="C1587" s="85">
        <f>'MAL2T-2013A.XLS'!$F$1187</f>
        <v>0</v>
      </c>
      <c r="D1587" s="85">
        <f>'MAL2T-2013A.XLS'!$F$1187</f>
        <v>0</v>
      </c>
    </row>
    <row r="1588" spans="1:8">
      <c r="A1588" s="9" t="s">
        <v>106</v>
      </c>
      <c r="B1588" s="126" t="s">
        <v>368</v>
      </c>
      <c r="C1588" s="85">
        <f>'MAL2T-2013A.XLS'!$G$1187</f>
        <v>0</v>
      </c>
      <c r="D1588" s="85">
        <f>'MAL2T-2013A.XLS'!$G$1187</f>
        <v>0</v>
      </c>
    </row>
    <row r="1589" spans="1:8">
      <c r="A1589" s="9" t="s">
        <v>106</v>
      </c>
      <c r="B1589" s="174" t="s">
        <v>1161</v>
      </c>
      <c r="C1589" s="106">
        <f>'MAL2T-2013A.XLS'!$I$1187</f>
        <v>1</v>
      </c>
      <c r="D1589" s="106">
        <f>'MAL2T-2013A.XLS'!$I$1187</f>
        <v>1</v>
      </c>
    </row>
    <row r="1590" spans="1:8">
      <c r="B1590" s="126"/>
    </row>
    <row r="1591" spans="1:8">
      <c r="B1591" s="149"/>
    </row>
    <row r="1592" spans="1:8" ht="34.799999999999997">
      <c r="B1592" s="163" t="s">
        <v>1288</v>
      </c>
    </row>
    <row r="1593" spans="1:8">
      <c r="B1593" s="107" t="str">
        <f>'MAL2T-2013A.XLS'!B1201</f>
        <v xml:space="preserve">Tabell 4 -2  </v>
      </c>
      <c r="C1593" s="86"/>
      <c r="D1593" s="86"/>
    </row>
    <row r="1594" spans="1:8" ht="26.4">
      <c r="B1594" s="107" t="str">
        <f>'MAL2T-2013A.XLS'!B1202</f>
        <v>Aktive klienter med utbetalt økonomisk sosialhjelp (bidrag og lån) 1)</v>
      </c>
    </row>
    <row r="1595" spans="1:8">
      <c r="B1595" s="602" t="s">
        <v>313</v>
      </c>
      <c r="G1595" s="111"/>
      <c r="H1595" s="578"/>
    </row>
    <row r="1596" spans="1:8">
      <c r="B1596" s="126" t="s">
        <v>1002</v>
      </c>
      <c r="C1596" s="85">
        <f>'MAL2T-2013A.XLS'!$G$1205</f>
        <v>454</v>
      </c>
      <c r="D1596" s="85">
        <f>'MAL2T-2013A.XLS'!$G$1205</f>
        <v>454</v>
      </c>
    </row>
    <row r="1597" spans="1:8">
      <c r="B1597" s="123" t="s">
        <v>746</v>
      </c>
      <c r="C1597" s="85">
        <f>'MAL2T-2013A.XLS'!$G$1207</f>
        <v>3</v>
      </c>
      <c r="D1597" s="85">
        <f>'MAL2T-2013A.XLS'!$G$1207</f>
        <v>3</v>
      </c>
    </row>
    <row r="1598" spans="1:8">
      <c r="B1598" s="123" t="s">
        <v>419</v>
      </c>
      <c r="C1598" s="85">
        <f>'MAL2T-2013A.XLS'!$G$1208</f>
        <v>30</v>
      </c>
      <c r="D1598" s="85">
        <f>'MAL2T-2013A.XLS'!$G$1208</f>
        <v>30</v>
      </c>
    </row>
    <row r="1599" spans="1:8">
      <c r="B1599" s="123" t="s">
        <v>446</v>
      </c>
      <c r="C1599" s="85">
        <f>'MAL2T-2013A.XLS'!$G$1209</f>
        <v>29</v>
      </c>
      <c r="D1599" s="85">
        <f>'MAL2T-2013A.XLS'!$G$1209</f>
        <v>29</v>
      </c>
    </row>
    <row r="1600" spans="1:8">
      <c r="B1600" s="123" t="s">
        <v>74</v>
      </c>
      <c r="C1600" s="85">
        <f>'MAL2T-2013A.XLS'!$G$1210</f>
        <v>392</v>
      </c>
      <c r="D1600" s="85">
        <f>'MAL2T-2013A.XLS'!$G$1210</f>
        <v>392</v>
      </c>
    </row>
    <row r="1601" spans="2:4">
      <c r="B1601" s="140" t="s">
        <v>747</v>
      </c>
      <c r="C1601" s="118">
        <f>'MAL2T-2013A.XLS'!$G$1211</f>
        <v>454</v>
      </c>
      <c r="D1601" s="118">
        <f>'MAL2T-2013A.XLS'!$G$1211</f>
        <v>454</v>
      </c>
    </row>
    <row r="1602" spans="2:4">
      <c r="B1602" s="135" t="s">
        <v>1222</v>
      </c>
    </row>
    <row r="1603" spans="2:4">
      <c r="B1603" s="126" t="s">
        <v>1002</v>
      </c>
      <c r="C1603" s="85">
        <f>'MAL2T-2013A.XLS'!$H$1205</f>
        <v>442</v>
      </c>
      <c r="D1603" s="85">
        <f>'MAL2T-2013A.XLS'!$H$1205</f>
        <v>442</v>
      </c>
    </row>
    <row r="1604" spans="2:4">
      <c r="B1604" s="123" t="s">
        <v>746</v>
      </c>
      <c r="C1604" s="85">
        <f>'MAL2T-2013A.XLS'!$H$1207</f>
        <v>5</v>
      </c>
      <c r="D1604" s="85">
        <f>'MAL2T-2013A.XLS'!$H$1207</f>
        <v>5</v>
      </c>
    </row>
    <row r="1605" spans="2:4">
      <c r="B1605" s="123" t="s">
        <v>419</v>
      </c>
      <c r="C1605" s="85">
        <f>'MAL2T-2013A.XLS'!$H$1208</f>
        <v>30</v>
      </c>
      <c r="D1605" s="85">
        <f>'MAL2T-2013A.XLS'!$H$1208</f>
        <v>30</v>
      </c>
    </row>
    <row r="1606" spans="2:4">
      <c r="B1606" s="123" t="s">
        <v>446</v>
      </c>
      <c r="C1606" s="85">
        <f>'MAL2T-2013A.XLS'!$H$1209</f>
        <v>31</v>
      </c>
      <c r="D1606" s="85">
        <f>'MAL2T-2013A.XLS'!$H$1209</f>
        <v>31</v>
      </c>
    </row>
    <row r="1607" spans="2:4">
      <c r="B1607" s="123" t="s">
        <v>74</v>
      </c>
      <c r="C1607" s="85">
        <f>'MAL2T-2013A.XLS'!$H$1210</f>
        <v>376</v>
      </c>
      <c r="D1607" s="85">
        <f>'MAL2T-2013A.XLS'!$H$1210</f>
        <v>376</v>
      </c>
    </row>
    <row r="1608" spans="2:4">
      <c r="B1608" s="165" t="s">
        <v>747</v>
      </c>
      <c r="C1608" s="117">
        <f>'MAL2T-2013A.XLS'!$H$1211</f>
        <v>442</v>
      </c>
      <c r="D1608" s="117">
        <f>'MAL2T-2013A.XLS'!$H$1211</f>
        <v>442</v>
      </c>
    </row>
    <row r="1609" spans="2:4">
      <c r="B1609" s="135" t="s">
        <v>941</v>
      </c>
    </row>
    <row r="1610" spans="2:4">
      <c r="B1610" s="131" t="s">
        <v>1002</v>
      </c>
      <c r="C1610" s="85">
        <f>'MAL2T-2013A.XLS'!I1205</f>
        <v>1144</v>
      </c>
      <c r="D1610" s="85">
        <f>'MAL2T-2013A.XLS'!$I$1205</f>
        <v>1144</v>
      </c>
    </row>
    <row r="1611" spans="2:4">
      <c r="B1611" s="139" t="s">
        <v>746</v>
      </c>
      <c r="C1611" s="85">
        <f>'MAL2T-2013A.XLS'!I1207</f>
        <v>9</v>
      </c>
      <c r="D1611" s="85">
        <f>'MAL2T-2013A.XLS'!$I$1207</f>
        <v>9</v>
      </c>
    </row>
    <row r="1612" spans="2:4">
      <c r="B1612" s="139" t="s">
        <v>419</v>
      </c>
      <c r="C1612" s="85">
        <f>'MAL2T-2013A.XLS'!I1208</f>
        <v>121</v>
      </c>
      <c r="D1612" s="85">
        <f>'MAL2T-2013A.XLS'!$I$1208</f>
        <v>121</v>
      </c>
    </row>
    <row r="1613" spans="2:4">
      <c r="B1613" s="139" t="s">
        <v>446</v>
      </c>
      <c r="C1613" s="85">
        <f>'MAL2T-2013A.XLS'!I1209</f>
        <v>57</v>
      </c>
      <c r="D1613" s="85">
        <f>'MAL2T-2013A.XLS'!$I$1209</f>
        <v>57</v>
      </c>
    </row>
    <row r="1614" spans="2:4">
      <c r="B1614" s="139" t="s">
        <v>74</v>
      </c>
      <c r="C1614" s="85">
        <f>'MAL2T-2013A.XLS'!I1210</f>
        <v>957</v>
      </c>
      <c r="D1614" s="85">
        <f>'MAL2T-2013A.XLS'!$I$1210</f>
        <v>957</v>
      </c>
    </row>
    <row r="1615" spans="2:4">
      <c r="B1615" s="140" t="s">
        <v>747</v>
      </c>
      <c r="C1615" s="140">
        <f>'MAL2T-2013A.XLS'!I1211</f>
        <v>1144</v>
      </c>
      <c r="D1615" s="140">
        <f>'MAL2T-2013A.XLS'!$I$1211</f>
        <v>1144</v>
      </c>
    </row>
    <row r="1616" spans="2:4">
      <c r="B1616" s="138" t="s">
        <v>1199</v>
      </c>
      <c r="C1616" s="85" t="str">
        <f>'MAL2T-2013A.XLS'!I1212</f>
        <v/>
      </c>
    </row>
    <row r="1617" spans="1:8" s="111" customFormat="1">
      <c r="B1617" s="154"/>
      <c r="C1617" s="112"/>
      <c r="D1617" s="112"/>
      <c r="G1617" s="579"/>
    </row>
    <row r="1618" spans="1:8">
      <c r="B1618" s="113" t="s">
        <v>909</v>
      </c>
    </row>
    <row r="1619" spans="1:8">
      <c r="B1619" s="602" t="s">
        <v>776</v>
      </c>
      <c r="C1619" s="110">
        <f>'MAL2T-2013A.XLS'!$G$1219</f>
        <v>13885</v>
      </c>
      <c r="D1619" s="110">
        <f>'MAL2T-2013A.XLS'!$G$1219</f>
        <v>13885</v>
      </c>
      <c r="E1619" s="111"/>
      <c r="F1619" s="111"/>
      <c r="G1619" s="111"/>
      <c r="H1619" s="578"/>
    </row>
    <row r="1620" spans="1:8">
      <c r="B1620" s="602" t="s">
        <v>1324</v>
      </c>
      <c r="C1620" s="110">
        <f>'MAL2T-2013A.XLS'!$H$1219</f>
        <v>13295</v>
      </c>
      <c r="D1620" s="110">
        <f>'MAL2T-2013A.XLS'!$H$1219</f>
        <v>13295</v>
      </c>
      <c r="E1620" s="111"/>
      <c r="F1620" s="111"/>
      <c r="G1620" s="579"/>
    </row>
    <row r="1621" spans="1:8" ht="13.8">
      <c r="B1621" s="603" t="s">
        <v>777</v>
      </c>
      <c r="C1621" s="110">
        <f>C1619*C1601</f>
        <v>6303790</v>
      </c>
      <c r="D1621" s="110">
        <f>D1619*D1601</f>
        <v>6303790</v>
      </c>
      <c r="E1621" s="111"/>
      <c r="F1621" s="111"/>
      <c r="G1621" s="111"/>
      <c r="H1621" s="578"/>
    </row>
    <row r="1622" spans="1:8" ht="13.8">
      <c r="B1622" s="603" t="s">
        <v>1284</v>
      </c>
      <c r="C1622" s="110">
        <f>C1620*C1608</f>
        <v>5876390</v>
      </c>
      <c r="D1622" s="110">
        <f>D1620*D1608</f>
        <v>5876390</v>
      </c>
      <c r="E1622" s="111"/>
      <c r="G1622" s="579"/>
    </row>
    <row r="1623" spans="1:8" ht="13.8">
      <c r="B1623" s="603" t="s">
        <v>778</v>
      </c>
      <c r="C1623" s="110"/>
      <c r="D1623" s="110">
        <f>D1621/D1601</f>
        <v>13885</v>
      </c>
      <c r="F1623" s="111" t="s">
        <v>1179</v>
      </c>
      <c r="G1623" s="111"/>
      <c r="H1623" s="578"/>
    </row>
    <row r="1624" spans="1:8" ht="13.8">
      <c r="B1624" s="603" t="s">
        <v>994</v>
      </c>
      <c r="C1624" s="110"/>
      <c r="D1624" s="110">
        <f>D1622/D1608</f>
        <v>13295</v>
      </c>
      <c r="F1624" s="111" t="s">
        <v>1179</v>
      </c>
    </row>
    <row r="1625" spans="1:8">
      <c r="B1625" s="135"/>
      <c r="C1625" s="110"/>
      <c r="D1625" s="110"/>
      <c r="E1625" s="111"/>
      <c r="F1625" s="111"/>
    </row>
    <row r="1626" spans="1:8">
      <c r="B1626" s="137"/>
      <c r="C1626" s="88"/>
      <c r="D1626" s="88"/>
    </row>
    <row r="1627" spans="1:8" ht="39.6">
      <c r="A1627" s="9" t="s">
        <v>106</v>
      </c>
      <c r="B1627" s="113" t="s">
        <v>910</v>
      </c>
      <c r="C1627" s="88"/>
      <c r="D1627" s="88"/>
    </row>
    <row r="1628" spans="1:8" ht="26.4">
      <c r="A1628" s="9" t="s">
        <v>106</v>
      </c>
      <c r="B1628" s="126" t="s">
        <v>344</v>
      </c>
      <c r="C1628" s="88">
        <f>'MAL2T-2013A.XLS'!$H$1225</f>
        <v>53160</v>
      </c>
      <c r="D1628" s="88">
        <f>'MAL2T-2013A.XLS'!$H$1225</f>
        <v>53160</v>
      </c>
    </row>
    <row r="1629" spans="1:8">
      <c r="A1629" s="9" t="s">
        <v>106</v>
      </c>
      <c r="B1629" s="126" t="s">
        <v>411</v>
      </c>
      <c r="C1629" s="88">
        <f>'MAL2T-2013A.XLS'!$I$1225</f>
        <v>5.2</v>
      </c>
      <c r="D1629" s="88">
        <f>'MAL2T-2013A.XLS'!$I$1225</f>
        <v>5.2</v>
      </c>
    </row>
    <row r="1630" spans="1:8">
      <c r="A1630" s="9" t="s">
        <v>106</v>
      </c>
    </row>
    <row r="1631" spans="1:8" ht="26.4">
      <c r="A1631" s="9" t="s">
        <v>106</v>
      </c>
      <c r="B1631" s="113" t="s">
        <v>1051</v>
      </c>
    </row>
    <row r="1632" spans="1:8">
      <c r="A1632" s="9" t="s">
        <v>106</v>
      </c>
      <c r="B1632" s="123" t="s">
        <v>1223</v>
      </c>
      <c r="C1632" s="88">
        <f>'MAL2T-2013A.XLS'!$I$1236</f>
        <v>816</v>
      </c>
      <c r="D1632" s="88">
        <f>'MAL2T-2013A.XLS'!$I$1236</f>
        <v>816</v>
      </c>
    </row>
    <row r="1633" spans="1:8">
      <c r="A1633" s="9" t="s">
        <v>106</v>
      </c>
      <c r="B1633" s="123" t="s">
        <v>343</v>
      </c>
      <c r="C1633" s="88">
        <f>'MAL2T-2013A.XLS'!$I$1237</f>
        <v>302</v>
      </c>
      <c r="D1633" s="88">
        <f>'MAL2T-2013A.XLS'!$I$1237</f>
        <v>302</v>
      </c>
    </row>
    <row r="1635" spans="1:8" ht="17.399999999999999">
      <c r="A1635" s="9" t="s">
        <v>770</v>
      </c>
      <c r="B1635" s="202" t="s">
        <v>840</v>
      </c>
      <c r="C1635" s="192"/>
      <c r="D1635" s="9"/>
    </row>
    <row r="1636" spans="1:8">
      <c r="A1636" s="9" t="s">
        <v>770</v>
      </c>
      <c r="B1636" s="196"/>
      <c r="C1636" s="192"/>
      <c r="D1636" s="9"/>
    </row>
    <row r="1637" spans="1:8" ht="34.799999999999997">
      <c r="A1637" s="9" t="s">
        <v>770</v>
      </c>
      <c r="B1637" s="163" t="s">
        <v>594</v>
      </c>
      <c r="C1637" s="192"/>
      <c r="D1637" s="9"/>
    </row>
    <row r="1638" spans="1:8" ht="24.75" customHeight="1">
      <c r="A1638" s="9" t="s">
        <v>770</v>
      </c>
      <c r="B1638" s="204" t="s">
        <v>585</v>
      </c>
      <c r="C1638" s="192"/>
      <c r="D1638" s="9"/>
    </row>
    <row r="1639" spans="1:8">
      <c r="A1639" s="9" t="s">
        <v>770</v>
      </c>
      <c r="B1639" s="604" t="s">
        <v>779</v>
      </c>
      <c r="C1639" s="192"/>
      <c r="D1639" s="9"/>
      <c r="G1639" s="111"/>
      <c r="H1639" s="578"/>
    </row>
    <row r="1640" spans="1:8" ht="26.4">
      <c r="A1640" s="9" t="s">
        <v>770</v>
      </c>
      <c r="B1640" s="126" t="s">
        <v>385</v>
      </c>
      <c r="C1640" s="193">
        <f>'MAL2T-2013A.XLS'!$H$1278</f>
        <v>0.75235109717868343</v>
      </c>
      <c r="D1640" s="193">
        <f>'MAL2T-2013A.XLS'!$H$1278</f>
        <v>0.75235109717868343</v>
      </c>
    </row>
    <row r="1641" spans="1:8">
      <c r="A1641" s="9" t="s">
        <v>770</v>
      </c>
      <c r="B1641" s="126" t="s">
        <v>386</v>
      </c>
      <c r="C1641" s="193">
        <f>'MAL2T-2013A.XLS'!$H$1279</f>
        <v>0.90340909090909094</v>
      </c>
      <c r="D1641" s="193">
        <f>'MAL2T-2013A.XLS'!$H$1279</f>
        <v>0.90340909090909094</v>
      </c>
    </row>
    <row r="1642" spans="1:8">
      <c r="A1642" s="9" t="s">
        <v>770</v>
      </c>
      <c r="B1642" s="126" t="s">
        <v>387</v>
      </c>
      <c r="C1642" s="193">
        <f>'MAL2T-2013A.XLS'!$H$1280</f>
        <v>0.92941176470588238</v>
      </c>
      <c r="D1642" s="193">
        <f>'MAL2T-2013A.XLS'!$H$1280</f>
        <v>0.92941176470588238</v>
      </c>
    </row>
    <row r="1643" spans="1:8">
      <c r="A1643" s="9" t="s">
        <v>770</v>
      </c>
      <c r="B1643" s="200" t="s">
        <v>383</v>
      </c>
      <c r="C1643" s="193"/>
      <c r="D1643" s="193"/>
    </row>
    <row r="1644" spans="1:8" ht="26.4">
      <c r="A1644" s="9" t="s">
        <v>770</v>
      </c>
      <c r="B1644" s="126" t="s">
        <v>385</v>
      </c>
      <c r="C1644" s="193">
        <f>'MAL2T-2013A.XLS'!$I$1278</f>
        <v>0.8</v>
      </c>
      <c r="D1644" s="193">
        <f>'MAL2T-2013A.XLS'!$I$1278</f>
        <v>0.8</v>
      </c>
    </row>
    <row r="1645" spans="1:8">
      <c r="A1645" s="9" t="s">
        <v>770</v>
      </c>
      <c r="B1645" s="126" t="s">
        <v>386</v>
      </c>
      <c r="C1645" s="193">
        <f>'MAL2T-2013A.XLS'!$I$1279</f>
        <v>0.95</v>
      </c>
      <c r="D1645" s="193">
        <f>'MAL2T-2013A.XLS'!$I$1279</f>
        <v>0.95</v>
      </c>
    </row>
    <row r="1646" spans="1:8">
      <c r="A1646" s="9" t="s">
        <v>770</v>
      </c>
      <c r="B1646" s="126" t="s">
        <v>387</v>
      </c>
      <c r="C1646" s="193">
        <f>'MAL2T-2013A.XLS'!$I$1280</f>
        <v>0.5</v>
      </c>
      <c r="D1646" s="193">
        <f>'MAL2T-2013A.XLS'!$I$1280</f>
        <v>0.5</v>
      </c>
    </row>
    <row r="1647" spans="1:8">
      <c r="A1647" s="9" t="s">
        <v>770</v>
      </c>
      <c r="B1647" s="200" t="s">
        <v>661</v>
      </c>
      <c r="C1647" s="193"/>
      <c r="D1647" s="193"/>
    </row>
    <row r="1648" spans="1:8" ht="26.4">
      <c r="A1648" s="9" t="s">
        <v>770</v>
      </c>
      <c r="B1648" s="126" t="s">
        <v>385</v>
      </c>
      <c r="C1648" s="193">
        <f>'MAL2T-2013A.XLS'!$J$1278</f>
        <v>0.8</v>
      </c>
      <c r="D1648" s="193">
        <f>'MAL2T-2013A.XLS'!$J$1278</f>
        <v>0.8</v>
      </c>
    </row>
    <row r="1649" spans="1:8">
      <c r="A1649" s="9" t="s">
        <v>770</v>
      </c>
      <c r="B1649" s="126" t="s">
        <v>386</v>
      </c>
      <c r="C1649" s="193">
        <f>'MAL2T-2013A.XLS'!$J$1279</f>
        <v>0.95</v>
      </c>
      <c r="D1649" s="193">
        <f>'MAL2T-2013A.XLS'!$J$1279</f>
        <v>0.95</v>
      </c>
    </row>
    <row r="1650" spans="1:8">
      <c r="A1650" s="9" t="s">
        <v>770</v>
      </c>
      <c r="B1650" s="126" t="s">
        <v>387</v>
      </c>
      <c r="C1650" s="193">
        <f>'MAL2T-2013A.XLS'!$J$1280</f>
        <v>0.8</v>
      </c>
      <c r="D1650" s="193">
        <f>'MAL2T-2013A.XLS'!$J$1280</f>
        <v>0.8</v>
      </c>
    </row>
    <row r="1651" spans="1:8">
      <c r="A1651" s="9" t="s">
        <v>770</v>
      </c>
      <c r="B1651" s="200" t="s">
        <v>384</v>
      </c>
      <c r="C1651" s="193"/>
      <c r="D1651" s="193"/>
    </row>
    <row r="1652" spans="1:8" ht="26.4">
      <c r="A1652" s="9" t="s">
        <v>770</v>
      </c>
      <c r="B1652" s="126" t="s">
        <v>385</v>
      </c>
      <c r="C1652" s="193">
        <f>'MAL2T-2013A.XLS'!$K$1278</f>
        <v>0</v>
      </c>
      <c r="D1652" s="193">
        <f>'MAL2T-2013A.XLS'!$K$1278</f>
        <v>0</v>
      </c>
    </row>
    <row r="1653" spans="1:8">
      <c r="A1653" s="9" t="s">
        <v>770</v>
      </c>
      <c r="B1653" s="126" t="s">
        <v>386</v>
      </c>
      <c r="C1653" s="193">
        <f>'MAL2T-2013A.XLS'!$K$1279</f>
        <v>0</v>
      </c>
      <c r="D1653" s="193">
        <f>'MAL2T-2013A.XLS'!$K$1279</f>
        <v>0</v>
      </c>
    </row>
    <row r="1654" spans="1:8">
      <c r="A1654" s="9" t="s">
        <v>770</v>
      </c>
      <c r="B1654" s="126" t="s">
        <v>387</v>
      </c>
      <c r="C1654" s="193">
        <f>'MAL2T-2013A.XLS'!$K$1280</f>
        <v>-0.30000000000000004</v>
      </c>
      <c r="D1654" s="193">
        <f>'MAL2T-2013A.XLS'!$K$1280</f>
        <v>-0.30000000000000004</v>
      </c>
    </row>
    <row r="1655" spans="1:8">
      <c r="A1655" s="9" t="s">
        <v>770</v>
      </c>
      <c r="B1655" s="195"/>
      <c r="C1655" s="192"/>
      <c r="D1655" s="9"/>
    </row>
    <row r="1656" spans="1:8">
      <c r="A1656" s="9" t="s">
        <v>770</v>
      </c>
      <c r="B1656" s="126"/>
      <c r="C1656" s="192"/>
      <c r="D1656" s="9"/>
    </row>
    <row r="1657" spans="1:8">
      <c r="A1657" s="9" t="s">
        <v>770</v>
      </c>
      <c r="B1657" s="107" t="s">
        <v>389</v>
      </c>
      <c r="C1657" s="192"/>
      <c r="D1657" s="9"/>
    </row>
    <row r="1658" spans="1:8">
      <c r="B1658" s="45" t="s">
        <v>1052</v>
      </c>
      <c r="C1658" s="192"/>
      <c r="D1658" s="9"/>
    </row>
    <row r="1659" spans="1:8">
      <c r="A1659" s="9" t="s">
        <v>770</v>
      </c>
      <c r="B1659" s="107" t="s">
        <v>781</v>
      </c>
      <c r="C1659" s="192"/>
      <c r="D1659" s="9"/>
    </row>
    <row r="1660" spans="1:8">
      <c r="A1660" s="9" t="s">
        <v>770</v>
      </c>
      <c r="B1660" s="107" t="s">
        <v>785</v>
      </c>
      <c r="C1660" s="192"/>
      <c r="D1660" s="9"/>
    </row>
    <row r="1661" spans="1:8">
      <c r="A1661" s="9" t="s">
        <v>770</v>
      </c>
      <c r="C1661" s="192"/>
      <c r="D1661" s="9"/>
    </row>
    <row r="1662" spans="1:8">
      <c r="A1662" s="9" t="s">
        <v>770</v>
      </c>
      <c r="B1662" s="612" t="s">
        <v>780</v>
      </c>
      <c r="C1662" s="192"/>
      <c r="D1662" s="9"/>
      <c r="G1662" s="579"/>
      <c r="H1662" s="578"/>
    </row>
    <row r="1663" spans="1:8">
      <c r="A1663" s="9" t="s">
        <v>770</v>
      </c>
      <c r="B1663" s="126" t="s">
        <v>586</v>
      </c>
      <c r="C1663" s="192">
        <f>'MAL2T-2013A.XLS'!$H$1289</f>
        <v>8</v>
      </c>
      <c r="D1663" s="192">
        <f>'MAL2T-2013A.XLS'!$H$1289</f>
        <v>8</v>
      </c>
    </row>
    <row r="1664" spans="1:8">
      <c r="A1664" s="9" t="s">
        <v>770</v>
      </c>
      <c r="B1664" s="136" t="s">
        <v>587</v>
      </c>
      <c r="C1664" s="192">
        <f>'MAL2T-2013A.XLS'!$H$1290</f>
        <v>4</v>
      </c>
      <c r="D1664" s="192">
        <f>'MAL2T-2013A.XLS'!$H$1290</f>
        <v>4</v>
      </c>
    </row>
    <row r="1665" spans="1:8">
      <c r="A1665" s="9" t="s">
        <v>770</v>
      </c>
      <c r="B1665" s="127" t="s">
        <v>1193</v>
      </c>
      <c r="C1665" s="206">
        <f>'MAL2T-2013A.XLS'!$H$1291</f>
        <v>12</v>
      </c>
      <c r="D1665" s="206">
        <f>'MAL2T-2013A.XLS'!$H$1291</f>
        <v>12</v>
      </c>
    </row>
    <row r="1666" spans="1:8">
      <c r="A1666" s="9" t="s">
        <v>770</v>
      </c>
      <c r="B1666" s="195" t="s">
        <v>383</v>
      </c>
      <c r="C1666" s="192"/>
      <c r="D1666" s="192"/>
    </row>
    <row r="1667" spans="1:8">
      <c r="A1667" s="9" t="s">
        <v>770</v>
      </c>
      <c r="B1667" s="126" t="s">
        <v>586</v>
      </c>
      <c r="C1667" s="192">
        <f>'MAL2T-2013A.XLS'!$I$1289</f>
        <v>34</v>
      </c>
      <c r="D1667" s="192">
        <f>'MAL2T-2013A.XLS'!$I$1289</f>
        <v>34</v>
      </c>
    </row>
    <row r="1668" spans="1:8">
      <c r="A1668" s="9" t="s">
        <v>770</v>
      </c>
      <c r="B1668" s="136" t="s">
        <v>587</v>
      </c>
      <c r="C1668" s="192">
        <f>'MAL2T-2013A.XLS'!$I$1290</f>
        <v>67</v>
      </c>
      <c r="D1668" s="192">
        <f>'MAL2T-2013A.XLS'!$I$1290</f>
        <v>67</v>
      </c>
    </row>
    <row r="1669" spans="1:8">
      <c r="A1669" s="9" t="s">
        <v>770</v>
      </c>
      <c r="B1669" s="127" t="s">
        <v>1193</v>
      </c>
      <c r="C1669" s="127">
        <f>'MAL2T-2013A.XLS'!$I$1291</f>
        <v>101</v>
      </c>
      <c r="D1669" s="127">
        <f>'MAL2T-2013A.XLS'!$I$1291</f>
        <v>101</v>
      </c>
    </row>
    <row r="1670" spans="1:8">
      <c r="A1670" s="9" t="s">
        <v>770</v>
      </c>
      <c r="B1670" s="611" t="s">
        <v>661</v>
      </c>
      <c r="C1670" s="192"/>
      <c r="D1670" s="192"/>
      <c r="G1670" s="579"/>
      <c r="H1670" s="578"/>
    </row>
    <row r="1671" spans="1:8">
      <c r="A1671" s="9" t="s">
        <v>770</v>
      </c>
      <c r="B1671" s="126" t="s">
        <v>586</v>
      </c>
      <c r="C1671" s="192">
        <f>'MAL2T-2013A.XLS'!$J$1289</f>
        <v>0</v>
      </c>
      <c r="D1671" s="192">
        <f>'MAL2T-2013A.XLS'!$J$1289</f>
        <v>0</v>
      </c>
    </row>
    <row r="1672" spans="1:8">
      <c r="A1672" s="9" t="s">
        <v>770</v>
      </c>
      <c r="B1672" s="136" t="s">
        <v>587</v>
      </c>
      <c r="C1672" s="192">
        <f>'MAL2T-2013A.XLS'!$J$1290</f>
        <v>0</v>
      </c>
      <c r="D1672" s="192">
        <f>'MAL2T-2013A.XLS'!$J$1290</f>
        <v>0</v>
      </c>
    </row>
    <row r="1673" spans="1:8">
      <c r="A1673" s="9" t="s">
        <v>770</v>
      </c>
      <c r="B1673" s="127" t="s">
        <v>1193</v>
      </c>
      <c r="C1673" s="127">
        <f>'MAL2T-2013A.XLS'!$J$1291</f>
        <v>0</v>
      </c>
      <c r="D1673" s="127">
        <f>'MAL2T-2013A.XLS'!$J$1291</f>
        <v>0</v>
      </c>
    </row>
    <row r="1674" spans="1:8">
      <c r="A1674" s="9" t="s">
        <v>770</v>
      </c>
      <c r="B1674" s="195" t="s">
        <v>384</v>
      </c>
      <c r="C1674" s="192"/>
      <c r="D1674" s="192"/>
    </row>
    <row r="1675" spans="1:8">
      <c r="A1675" s="9" t="s">
        <v>770</v>
      </c>
      <c r="B1675" s="126" t="s">
        <v>586</v>
      </c>
      <c r="C1675" s="192">
        <f>'MAL2T-2013A.XLS'!$K$1289</f>
        <v>34</v>
      </c>
      <c r="D1675" s="192">
        <f>'MAL2T-2013A.XLS'!$K$1289</f>
        <v>34</v>
      </c>
    </row>
    <row r="1676" spans="1:8">
      <c r="A1676" s="9" t="s">
        <v>770</v>
      </c>
      <c r="B1676" s="136" t="s">
        <v>587</v>
      </c>
      <c r="C1676" s="192">
        <f>'MAL2T-2013A.XLS'!$K$1290</f>
        <v>67</v>
      </c>
      <c r="D1676" s="192">
        <f>'MAL2T-2013A.XLS'!$K$1290</f>
        <v>67</v>
      </c>
    </row>
    <row r="1677" spans="1:8">
      <c r="A1677" s="9" t="s">
        <v>770</v>
      </c>
      <c r="B1677" s="127" t="s">
        <v>1193</v>
      </c>
      <c r="C1677" s="206">
        <f>'MAL2T-2013A.XLS'!$K$1291</f>
        <v>101</v>
      </c>
      <c r="D1677" s="206">
        <f>'MAL2T-2013A.XLS'!$K$1291</f>
        <v>101</v>
      </c>
    </row>
    <row r="1678" spans="1:8">
      <c r="A1678" s="9" t="s">
        <v>770</v>
      </c>
      <c r="B1678" s="154"/>
      <c r="C1678" s="192"/>
      <c r="D1678" s="192"/>
    </row>
    <row r="1679" spans="1:8">
      <c r="A1679" s="9" t="s">
        <v>770</v>
      </c>
      <c r="B1679" s="198" t="s">
        <v>588</v>
      </c>
      <c r="C1679" s="194" t="str">
        <f>'MAL2T-2013A.XLS'!$K$1303</f>
        <v/>
      </c>
      <c r="D1679" s="194" t="str">
        <f>'MAL2T-2013A.XLS'!$K$1303</f>
        <v/>
      </c>
    </row>
    <row r="1680" spans="1:8">
      <c r="B1680" s="198"/>
      <c r="C1680" s="617"/>
      <c r="D1680" s="617"/>
    </row>
    <row r="1681" spans="1:11">
      <c r="B1681" s="198"/>
      <c r="C1681" s="617"/>
      <c r="D1681" s="617"/>
    </row>
    <row r="1682" spans="1:11">
      <c r="B1682" s="43" t="s">
        <v>873</v>
      </c>
      <c r="C1682" s="356"/>
      <c r="D1682" s="9"/>
    </row>
    <row r="1683" spans="1:11">
      <c r="B1683" s="43" t="s">
        <v>1053</v>
      </c>
      <c r="C1683" s="356"/>
      <c r="D1683" s="9"/>
    </row>
    <row r="1684" spans="1:11">
      <c r="B1684" s="43" t="s">
        <v>788</v>
      </c>
      <c r="C1684" s="43"/>
      <c r="D1684" s="9"/>
    </row>
    <row r="1685" spans="1:11">
      <c r="B1685" s="618" t="s">
        <v>786</v>
      </c>
      <c r="C1685" s="43"/>
      <c r="D1685" s="9"/>
    </row>
    <row r="1686" spans="1:11">
      <c r="B1686" s="627" t="s">
        <v>0</v>
      </c>
      <c r="C1686" s="620">
        <f>'MAL2T-2013A.XLS'!$H$1302</f>
        <v>0</v>
      </c>
      <c r="D1686" s="620">
        <f>'MAL2T-2013A.XLS'!$H$1302</f>
        <v>0</v>
      </c>
    </row>
    <row r="1687" spans="1:11">
      <c r="B1687" s="628" t="s">
        <v>383</v>
      </c>
      <c r="C1687" s="192">
        <f>'MAL2T-2013A.XLS'!$I$1302</f>
        <v>11</v>
      </c>
      <c r="D1687" s="192">
        <f>'MAL2T-2013A.XLS'!$I$1302</f>
        <v>11</v>
      </c>
    </row>
    <row r="1688" spans="1:11">
      <c r="B1688" s="629" t="s">
        <v>661</v>
      </c>
      <c r="C1688" s="192">
        <f>'MAL2T-2013A.XLS'!$J$1302</f>
        <v>0</v>
      </c>
      <c r="D1688" s="192">
        <f>'MAL2T-2013A.XLS'!$J$1302</f>
        <v>0</v>
      </c>
    </row>
    <row r="1689" spans="1:11">
      <c r="B1689" s="630" t="s">
        <v>384</v>
      </c>
      <c r="C1689" s="619">
        <f>'MAL2T-2013A.XLS'!$K$1302</f>
        <v>11</v>
      </c>
      <c r="D1689" s="619">
        <f>'MAL2T-2013A.XLS'!$K$1302</f>
        <v>11</v>
      </c>
    </row>
    <row r="1690" spans="1:11">
      <c r="B1690" s="9"/>
      <c r="C1690" s="192"/>
      <c r="D1690" s="192"/>
    </row>
    <row r="1691" spans="1:11">
      <c r="B1691" s="198" t="s">
        <v>588</v>
      </c>
      <c r="C1691" s="194" t="str">
        <f>'MAL2T-2013A.XLS'!$K$1303</f>
        <v/>
      </c>
      <c r="D1691" s="194" t="str">
        <f>'MAL2T-2013A.XLS'!$K$1303</f>
        <v/>
      </c>
    </row>
    <row r="1692" spans="1:11">
      <c r="A1692" s="9" t="s">
        <v>770</v>
      </c>
      <c r="B1692" s="9"/>
      <c r="C1692" s="9"/>
      <c r="D1692" s="9"/>
    </row>
    <row r="1693" spans="1:11">
      <c r="A1693" s="9" t="s">
        <v>770</v>
      </c>
      <c r="B1693" s="9"/>
      <c r="C1693" s="9"/>
      <c r="D1693" s="9"/>
      <c r="E1693" s="111"/>
      <c r="F1693" s="111"/>
      <c r="G1693" s="579"/>
      <c r="H1693" s="111"/>
      <c r="I1693" s="621"/>
      <c r="J1693" s="111"/>
      <c r="K1693" s="111"/>
    </row>
    <row r="1694" spans="1:11" ht="17.399999999999999">
      <c r="A1694" s="9" t="s">
        <v>770</v>
      </c>
      <c r="B1694" s="163" t="s">
        <v>589</v>
      </c>
      <c r="C1694" s="192"/>
      <c r="D1694" s="9"/>
    </row>
    <row r="1695" spans="1:11">
      <c r="A1695" s="9" t="s">
        <v>770</v>
      </c>
      <c r="B1695" s="199"/>
      <c r="C1695" s="192"/>
      <c r="D1695" s="9"/>
    </row>
    <row r="1696" spans="1:11" ht="13.8">
      <c r="A1696" s="9" t="s">
        <v>770</v>
      </c>
      <c r="B1696" s="197"/>
      <c r="C1696" s="192"/>
      <c r="D1696" s="9"/>
    </row>
    <row r="1697" spans="1:4">
      <c r="A1697" s="9" t="s">
        <v>770</v>
      </c>
      <c r="B1697" s="45" t="s">
        <v>401</v>
      </c>
      <c r="C1697" s="192"/>
      <c r="D1697" s="9"/>
    </row>
    <row r="1698" spans="1:4">
      <c r="A1698" s="9" t="s">
        <v>770</v>
      </c>
      <c r="B1698" s="45" t="s">
        <v>402</v>
      </c>
      <c r="C1698" s="192"/>
      <c r="D1698" s="9"/>
    </row>
    <row r="1699" spans="1:4">
      <c r="A1699" s="9" t="s">
        <v>770</v>
      </c>
      <c r="B1699" s="45" t="s">
        <v>405</v>
      </c>
      <c r="C1699" s="192"/>
      <c r="D1699" s="9"/>
    </row>
    <row r="1700" spans="1:4">
      <c r="A1700" s="9" t="s">
        <v>770</v>
      </c>
      <c r="B1700" s="200" t="s">
        <v>1229</v>
      </c>
      <c r="C1700" s="192"/>
      <c r="D1700" s="9"/>
    </row>
    <row r="1701" spans="1:4">
      <c r="A1701" s="9" t="s">
        <v>770</v>
      </c>
      <c r="B1701" s="774" t="s">
        <v>678</v>
      </c>
      <c r="C1701" s="193">
        <f>'MAL2T-2013A.XLS'!F1318</f>
        <v>1</v>
      </c>
      <c r="D1701" s="193">
        <f>'MAL2T-2013A.XLS'!F1318</f>
        <v>1</v>
      </c>
    </row>
    <row r="1702" spans="1:4" ht="26.4">
      <c r="A1702" s="9" t="s">
        <v>770</v>
      </c>
      <c r="B1702" s="774" t="s">
        <v>679</v>
      </c>
      <c r="C1702" s="192" t="str">
        <f>'MAL2T-2013A.XLS'!F1319</f>
        <v>xxx</v>
      </c>
      <c r="D1702" s="192" t="str">
        <f>'MAL2T-2013A.XLS'!F1319</f>
        <v>xxx</v>
      </c>
    </row>
    <row r="1703" spans="1:4">
      <c r="A1703" s="9" t="s">
        <v>770</v>
      </c>
      <c r="B1703" s="774" t="s">
        <v>680</v>
      </c>
      <c r="C1703" s="192" t="str">
        <f>'MAL2T-2013A.XLS'!F1320</f>
        <v>xxx</v>
      </c>
      <c r="D1703" s="192" t="str">
        <f>'MAL2T-2013A.XLS'!F1320</f>
        <v>xxx</v>
      </c>
    </row>
    <row r="1704" spans="1:4">
      <c r="A1704" s="9" t="s">
        <v>770</v>
      </c>
      <c r="B1704" s="774" t="s">
        <v>1368</v>
      </c>
      <c r="C1704" s="193">
        <f>'MAL2T-2013A.XLS'!F1321</f>
        <v>0.98299999999999998</v>
      </c>
      <c r="D1704" s="193">
        <f>'MAL2T-2013A.XLS'!F1321</f>
        <v>0.98299999999999998</v>
      </c>
    </row>
    <row r="1705" spans="1:4">
      <c r="A1705" s="9" t="s">
        <v>770</v>
      </c>
      <c r="B1705" s="604" t="s">
        <v>1041</v>
      </c>
      <c r="C1705" s="192"/>
      <c r="D1705" s="192"/>
    </row>
    <row r="1706" spans="1:4">
      <c r="A1706" s="9" t="s">
        <v>770</v>
      </c>
      <c r="B1706" s="774" t="s">
        <v>678</v>
      </c>
      <c r="C1706" s="193">
        <f>'MAL2T-2013A.XLS'!G1318</f>
        <v>1</v>
      </c>
      <c r="D1706" s="193">
        <f>'MAL2T-2013A.XLS'!G1318</f>
        <v>1</v>
      </c>
    </row>
    <row r="1707" spans="1:4" ht="26.4">
      <c r="A1707" s="9" t="s">
        <v>770</v>
      </c>
      <c r="B1707" s="774" t="s">
        <v>679</v>
      </c>
      <c r="C1707" s="192">
        <f>'MAL2T-2013A.XLS'!G1319</f>
        <v>4</v>
      </c>
      <c r="D1707" s="192">
        <f>'MAL2T-2013A.XLS'!G1319</f>
        <v>4</v>
      </c>
    </row>
    <row r="1708" spans="1:4">
      <c r="A1708" s="9" t="s">
        <v>770</v>
      </c>
      <c r="B1708" s="774" t="s">
        <v>680</v>
      </c>
      <c r="C1708" s="192">
        <f>'MAL2T-2013A.XLS'!G1320</f>
        <v>4</v>
      </c>
      <c r="D1708" s="192">
        <f>'MAL2T-2013A.XLS'!G1320</f>
        <v>4</v>
      </c>
    </row>
    <row r="1709" spans="1:4">
      <c r="A1709" s="9" t="s">
        <v>770</v>
      </c>
      <c r="B1709" s="774" t="s">
        <v>1368</v>
      </c>
      <c r="C1709" s="193">
        <f>'MAL2T-2013A.XLS'!G1321</f>
        <v>1</v>
      </c>
      <c r="D1709" s="193">
        <f>'MAL2T-2013A.XLS'!G1321</f>
        <v>1</v>
      </c>
    </row>
    <row r="1710" spans="1:4">
      <c r="A1710" s="9" t="s">
        <v>770</v>
      </c>
      <c r="B1710" s="604" t="s">
        <v>1042</v>
      </c>
      <c r="C1710" s="192"/>
      <c r="D1710" s="192"/>
    </row>
    <row r="1711" spans="1:4">
      <c r="A1711" s="9" t="s">
        <v>770</v>
      </c>
      <c r="B1711" s="774" t="s">
        <v>678</v>
      </c>
      <c r="C1711" s="193">
        <f>'MAL2T-2013A.XLS'!H1318</f>
        <v>1</v>
      </c>
      <c r="D1711" s="193">
        <f>'MAL2T-2013A.XLS'!H1318</f>
        <v>1</v>
      </c>
    </row>
    <row r="1712" spans="1:4" ht="26.4">
      <c r="A1712" s="9" t="s">
        <v>770</v>
      </c>
      <c r="B1712" s="774" t="s">
        <v>679</v>
      </c>
      <c r="C1712" s="192">
        <f>'MAL2T-2013A.XLS'!H1319</f>
        <v>4</v>
      </c>
      <c r="D1712" s="192">
        <f>'MAL2T-2013A.XLS'!H1319</f>
        <v>4</v>
      </c>
    </row>
    <row r="1713" spans="1:8">
      <c r="A1713" s="9" t="s">
        <v>770</v>
      </c>
      <c r="B1713" s="774" t="s">
        <v>680</v>
      </c>
      <c r="C1713" s="192">
        <f>'MAL2T-2013A.XLS'!H1320</f>
        <v>4</v>
      </c>
      <c r="D1713" s="192">
        <f>'MAL2T-2013A.XLS'!H1320</f>
        <v>4</v>
      </c>
    </row>
    <row r="1714" spans="1:8">
      <c r="A1714" s="9" t="s">
        <v>770</v>
      </c>
      <c r="B1714" s="774" t="s">
        <v>1368</v>
      </c>
      <c r="C1714" s="193">
        <f>'MAL2T-2013A.XLS'!H1321</f>
        <v>1</v>
      </c>
      <c r="D1714" s="193">
        <f>'MAL2T-2013A.XLS'!H1321</f>
        <v>1</v>
      </c>
      <c r="G1714" s="579"/>
      <c r="H1714" s="578"/>
    </row>
    <row r="1715" spans="1:8">
      <c r="A1715" s="9" t="s">
        <v>770</v>
      </c>
      <c r="B1715" s="200" t="s">
        <v>384</v>
      </c>
      <c r="C1715" s="192"/>
      <c r="D1715" s="192"/>
      <c r="G1715" s="579"/>
    </row>
    <row r="1716" spans="1:8">
      <c r="A1716" s="9" t="s">
        <v>770</v>
      </c>
      <c r="B1716" s="774" t="s">
        <v>678</v>
      </c>
      <c r="C1716" s="193">
        <f>'MAL2T-2013A.XLS'!I1318</f>
        <v>0</v>
      </c>
      <c r="D1716" s="193">
        <f>'MAL2T-2013A.XLS'!I1318</f>
        <v>0</v>
      </c>
      <c r="G1716" s="579"/>
    </row>
    <row r="1717" spans="1:8" ht="26.4">
      <c r="A1717" s="9" t="s">
        <v>770</v>
      </c>
      <c r="B1717" s="774" t="s">
        <v>679</v>
      </c>
      <c r="C1717" s="192">
        <f>'MAL2T-2013A.XLS'!I1319</f>
        <v>0</v>
      </c>
      <c r="D1717" s="192">
        <f>'MAL2T-2013A.XLS'!I1319</f>
        <v>0</v>
      </c>
      <c r="G1717" s="579"/>
      <c r="H1717" s="578"/>
    </row>
    <row r="1718" spans="1:8">
      <c r="A1718" s="9" t="s">
        <v>770</v>
      </c>
      <c r="B1718" s="774" t="s">
        <v>680</v>
      </c>
      <c r="C1718" s="192">
        <f>'MAL2T-2013A.XLS'!I1320</f>
        <v>0</v>
      </c>
      <c r="D1718" s="192">
        <f>'MAL2T-2013A.XLS'!I1320</f>
        <v>0</v>
      </c>
    </row>
    <row r="1719" spans="1:8">
      <c r="A1719" s="9" t="s">
        <v>770</v>
      </c>
      <c r="B1719" s="774" t="s">
        <v>1368</v>
      </c>
      <c r="C1719" s="192" t="str">
        <f>'MAL2T-2013A.XLS'!I1321</f>
        <v>xxx</v>
      </c>
      <c r="D1719" s="192" t="str">
        <f>'MAL2T-2013A.XLS'!I1321</f>
        <v>xxx</v>
      </c>
    </row>
    <row r="1720" spans="1:8">
      <c r="A1720" s="9" t="s">
        <v>770</v>
      </c>
      <c r="B1720" s="201"/>
      <c r="C1720" s="192"/>
      <c r="D1720" s="192"/>
    </row>
    <row r="1721" spans="1:8" ht="34.799999999999997">
      <c r="A1721" s="9" t="s">
        <v>770</v>
      </c>
      <c r="B1721" s="163" t="s">
        <v>595</v>
      </c>
      <c r="C1721" s="192"/>
      <c r="D1721" s="9"/>
    </row>
    <row r="1722" spans="1:8">
      <c r="A1722" s="9" t="s">
        <v>770</v>
      </c>
      <c r="B1722" s="205"/>
      <c r="C1722" s="192"/>
      <c r="D1722" s="9"/>
    </row>
    <row r="1723" spans="1:8">
      <c r="A1723" s="9" t="s">
        <v>770</v>
      </c>
      <c r="B1723" s="107" t="s">
        <v>1354</v>
      </c>
      <c r="C1723" s="192"/>
      <c r="D1723" s="9"/>
    </row>
    <row r="1724" spans="1:8">
      <c r="A1724" s="9" t="s">
        <v>770</v>
      </c>
      <c r="B1724" s="107" t="s">
        <v>578</v>
      </c>
      <c r="C1724" s="192"/>
      <c r="D1724" s="9"/>
    </row>
    <row r="1725" spans="1:8">
      <c r="A1725" s="9" t="s">
        <v>770</v>
      </c>
      <c r="B1725" s="107" t="s">
        <v>579</v>
      </c>
      <c r="C1725" s="192"/>
      <c r="D1725" s="9"/>
    </row>
    <row r="1726" spans="1:8">
      <c r="A1726" s="9" t="s">
        <v>770</v>
      </c>
      <c r="B1726" s="604" t="s">
        <v>784</v>
      </c>
      <c r="C1726" s="192"/>
      <c r="D1726" s="9"/>
      <c r="G1726" s="579"/>
      <c r="H1726" s="578"/>
    </row>
    <row r="1727" spans="1:8">
      <c r="A1727" s="9" t="s">
        <v>770</v>
      </c>
      <c r="B1727" s="196" t="s">
        <v>590</v>
      </c>
      <c r="C1727" s="192">
        <f>'MAL2T-2013A.XLS'!$G$1335</f>
        <v>442</v>
      </c>
      <c r="D1727" s="192">
        <f>'MAL2T-2013A.XLS'!$G$1335</f>
        <v>442</v>
      </c>
    </row>
    <row r="1728" spans="1:8">
      <c r="A1728" s="9" t="s">
        <v>770</v>
      </c>
      <c r="B1728" s="196" t="s">
        <v>746</v>
      </c>
      <c r="C1728" s="192">
        <f>'MAL2T-2013A.XLS'!$G$1336</f>
        <v>5</v>
      </c>
      <c r="D1728" s="192">
        <f>'MAL2T-2013A.XLS'!$G$1336</f>
        <v>5</v>
      </c>
    </row>
    <row r="1729" spans="1:5">
      <c r="A1729" s="9" t="s">
        <v>770</v>
      </c>
      <c r="B1729" s="196" t="s">
        <v>591</v>
      </c>
      <c r="C1729" s="192">
        <f>'MAL2T-2013A.XLS'!$G$1337</f>
        <v>30</v>
      </c>
      <c r="D1729" s="192">
        <f>'MAL2T-2013A.XLS'!$G$1337</f>
        <v>30</v>
      </c>
    </row>
    <row r="1730" spans="1:5">
      <c r="A1730" s="9" t="s">
        <v>770</v>
      </c>
      <c r="B1730" s="196" t="s">
        <v>446</v>
      </c>
      <c r="C1730" s="192">
        <f>'MAL2T-2013A.XLS'!$G$1338</f>
        <v>31</v>
      </c>
      <c r="D1730" s="192">
        <f>'MAL2T-2013A.XLS'!$G$1338</f>
        <v>31</v>
      </c>
    </row>
    <row r="1731" spans="1:5">
      <c r="A1731" s="9" t="s">
        <v>770</v>
      </c>
      <c r="B1731" s="196" t="s">
        <v>592</v>
      </c>
      <c r="C1731" s="192">
        <f>'MAL2T-2013A.XLS'!$G$1339</f>
        <v>376</v>
      </c>
      <c r="D1731" s="192">
        <f>'MAL2T-2013A.XLS'!$G$1339</f>
        <v>376</v>
      </c>
    </row>
    <row r="1732" spans="1:5">
      <c r="A1732" s="9" t="s">
        <v>770</v>
      </c>
      <c r="B1732" s="196" t="s">
        <v>593</v>
      </c>
      <c r="C1732" s="192">
        <f>'MAL2T-2013A.XLS'!$G$1340</f>
        <v>13295</v>
      </c>
      <c r="D1732" s="192">
        <f>'MAL2T-2013A.XLS'!$G$1340</f>
        <v>13295</v>
      </c>
    </row>
    <row r="1733" spans="1:5">
      <c r="A1733" s="9" t="s">
        <v>770</v>
      </c>
      <c r="B1733" s="200" t="s">
        <v>1041</v>
      </c>
      <c r="C1733" s="192"/>
      <c r="D1733" s="192"/>
    </row>
    <row r="1734" spans="1:5">
      <c r="A1734" s="9" t="s">
        <v>770</v>
      </c>
      <c r="B1734" s="196" t="s">
        <v>590</v>
      </c>
      <c r="C1734" s="192">
        <f>'MAL2T-2013A.XLS'!$H$1335</f>
        <v>1130</v>
      </c>
      <c r="D1734" s="192">
        <f>'MAL2T-2013A.XLS'!$H$1335</f>
        <v>1130</v>
      </c>
    </row>
    <row r="1735" spans="1:5">
      <c r="A1735" s="9" t="s">
        <v>770</v>
      </c>
      <c r="B1735" s="196" t="s">
        <v>746</v>
      </c>
      <c r="C1735" s="192">
        <f>'MAL2T-2013A.XLS'!$H$1336</f>
        <v>4</v>
      </c>
      <c r="D1735" s="192">
        <f>'MAL2T-2013A.XLS'!$H$1336</f>
        <v>4</v>
      </c>
    </row>
    <row r="1736" spans="1:5">
      <c r="A1736" s="9" t="s">
        <v>770</v>
      </c>
      <c r="B1736" s="196" t="s">
        <v>591</v>
      </c>
      <c r="C1736" s="192">
        <f>'MAL2T-2013A.XLS'!$H$1337</f>
        <v>98</v>
      </c>
      <c r="D1736" s="192">
        <f>'MAL2T-2013A.XLS'!$H$1337</f>
        <v>98</v>
      </c>
    </row>
    <row r="1737" spans="1:5">
      <c r="A1737" s="9" t="s">
        <v>770</v>
      </c>
      <c r="B1737" s="196" t="s">
        <v>446</v>
      </c>
      <c r="C1737" s="192">
        <f>'MAL2T-2013A.XLS'!$H$1338</f>
        <v>17</v>
      </c>
      <c r="D1737" s="192">
        <f>'MAL2T-2013A.XLS'!$H$1338</f>
        <v>17</v>
      </c>
    </row>
    <row r="1738" spans="1:5">
      <c r="A1738" s="9" t="s">
        <v>770</v>
      </c>
      <c r="B1738" s="196" t="s">
        <v>592</v>
      </c>
      <c r="C1738" s="192">
        <f>'MAL2T-2013A.XLS'!$H$1339</f>
        <v>1116</v>
      </c>
      <c r="D1738" s="192">
        <f>'MAL2T-2013A.XLS'!$H$1339</f>
        <v>1116</v>
      </c>
    </row>
    <row r="1739" spans="1:5">
      <c r="A1739" s="9" t="s">
        <v>770</v>
      </c>
      <c r="B1739" s="196" t="s">
        <v>593</v>
      </c>
      <c r="C1739" s="192">
        <f>'MAL2T-2013A.XLS'!$H$1340</f>
        <v>11000</v>
      </c>
      <c r="D1739" s="192">
        <f>'MAL2T-2013A.XLS'!$H$1340</f>
        <v>11000</v>
      </c>
    </row>
    <row r="1740" spans="1:5">
      <c r="A1740" s="9" t="s">
        <v>770</v>
      </c>
      <c r="B1740" s="196"/>
      <c r="C1740" s="192"/>
      <c r="D1740" s="9"/>
    </row>
    <row r="1741" spans="1:5">
      <c r="A1741" s="9" t="s">
        <v>770</v>
      </c>
      <c r="C1741" s="177"/>
      <c r="D1741" s="177"/>
      <c r="E1741" s="178"/>
    </row>
    <row r="1742" spans="1:5">
      <c r="A1742" s="9" t="s">
        <v>770</v>
      </c>
    </row>
    <row r="1743" spans="1:5">
      <c r="A1743" s="9" t="s">
        <v>770</v>
      </c>
    </row>
  </sheetData>
  <phoneticPr fontId="25" type="noConversion"/>
  <printOptions horizontalCentered="1" gridLines="1" gridLinesSet="0"/>
  <pageMargins left="0" right="0" top="0.98425196850393704" bottom="0.98425196850393704" header="0.5" footer="0.5"/>
  <pageSetup paperSize="9" scale="95" fitToHeight="0" orientation="portrait" horizontalDpi="300" verticalDpi="300" r:id="rId1"/>
  <headerFooter alignWithMargins="0">
    <oddHeader>&amp;C&amp;"Times New Roman,Normal"&amp;F&amp;R&amp;P av &amp;N</oddHeader>
    <oddFooter>&amp;L&amp;D&amp;R&amp;A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3"/>
  <dimension ref="A1:AF26"/>
  <sheetViews>
    <sheetView workbookViewId="0">
      <selection activeCell="Q19" sqref="Q19"/>
    </sheetView>
  </sheetViews>
  <sheetFormatPr baseColWidth="10" defaultColWidth="11.44140625" defaultRowHeight="13.2"/>
  <cols>
    <col min="1" max="1" width="25.6640625" style="724" customWidth="1"/>
    <col min="2" max="2" width="10.6640625" style="745" customWidth="1"/>
    <col min="3" max="18" width="8.6640625" style="746" customWidth="1"/>
    <col min="19" max="16384" width="11.44140625" style="724"/>
  </cols>
  <sheetData>
    <row r="1" spans="1:32">
      <c r="A1" s="724" t="s">
        <v>1401</v>
      </c>
    </row>
    <row r="2" spans="1:32">
      <c r="A2" s="758" t="s">
        <v>1400</v>
      </c>
    </row>
    <row r="4" spans="1:32">
      <c r="A4" s="723" t="s">
        <v>182</v>
      </c>
      <c r="B4" s="723"/>
      <c r="C4" s="723"/>
      <c r="D4" s="723"/>
      <c r="E4" s="723"/>
      <c r="F4" s="723"/>
      <c r="G4" s="723"/>
      <c r="H4" s="723"/>
      <c r="I4" s="723"/>
      <c r="J4" s="723"/>
      <c r="K4" s="723"/>
      <c r="L4" s="723"/>
      <c r="M4" s="723"/>
      <c r="N4" s="723"/>
      <c r="O4" s="723"/>
      <c r="P4" s="723"/>
      <c r="Q4" s="723"/>
      <c r="R4" s="723"/>
      <c r="T4" s="725"/>
    </row>
    <row r="5" spans="1:32">
      <c r="A5" s="726"/>
      <c r="B5" s="727"/>
      <c r="C5" s="727"/>
      <c r="D5" s="727"/>
      <c r="E5" s="727"/>
      <c r="F5" s="727"/>
      <c r="G5" s="727"/>
      <c r="H5" s="727"/>
      <c r="I5" s="727"/>
      <c r="J5" s="727"/>
      <c r="K5" s="727"/>
      <c r="L5" s="727"/>
      <c r="M5" s="727"/>
      <c r="N5" s="727"/>
      <c r="O5" s="727"/>
      <c r="P5" s="727"/>
      <c r="Q5" s="727"/>
      <c r="R5" s="727"/>
      <c r="T5" s="728"/>
    </row>
    <row r="6" spans="1:32" s="732" customFormat="1" ht="18" customHeight="1">
      <c r="A6" s="729"/>
      <c r="B6" s="730" t="s">
        <v>183</v>
      </c>
      <c r="C6" s="731" t="s">
        <v>184</v>
      </c>
      <c r="D6" s="731" t="s">
        <v>185</v>
      </c>
      <c r="E6" s="731" t="s">
        <v>186</v>
      </c>
      <c r="F6" s="731" t="s">
        <v>187</v>
      </c>
      <c r="G6" s="731" t="s">
        <v>188</v>
      </c>
      <c r="H6" s="731" t="s">
        <v>189</v>
      </c>
      <c r="I6" s="731" t="s">
        <v>190</v>
      </c>
      <c r="J6" s="731" t="s">
        <v>191</v>
      </c>
      <c r="K6" s="731" t="s">
        <v>192</v>
      </c>
      <c r="L6" s="731" t="s">
        <v>193</v>
      </c>
      <c r="M6" s="731" t="s">
        <v>194</v>
      </c>
      <c r="N6" s="731" t="s">
        <v>1094</v>
      </c>
      <c r="O6" s="731" t="s">
        <v>1095</v>
      </c>
      <c r="P6" s="731" t="s">
        <v>1096</v>
      </c>
      <c r="Q6" s="731" t="s">
        <v>1097</v>
      </c>
      <c r="R6" s="731" t="s">
        <v>1098</v>
      </c>
      <c r="U6"/>
      <c r="V6"/>
      <c r="W6"/>
      <c r="X6"/>
      <c r="Y6"/>
      <c r="Z6"/>
      <c r="AA6"/>
      <c r="AB6"/>
      <c r="AC6"/>
      <c r="AD6"/>
      <c r="AE6"/>
      <c r="AF6"/>
    </row>
    <row r="7" spans="1:32" ht="18" customHeight="1">
      <c r="A7" s="733" t="s">
        <v>195</v>
      </c>
      <c r="B7" s="734">
        <f>SUM(B8:B23)</f>
        <v>624072</v>
      </c>
      <c r="C7" s="735">
        <f>SUM(C8:C23)</f>
        <v>9802</v>
      </c>
      <c r="D7" s="735">
        <f>SUM(D8:D23)</f>
        <v>41892</v>
      </c>
      <c r="E7" s="735">
        <f t="shared" ref="E7:R7" si="0">SUM(E8:E23)</f>
        <v>44049</v>
      </c>
      <c r="F7" s="735">
        <f t="shared" si="0"/>
        <v>16789</v>
      </c>
      <c r="G7" s="735">
        <f t="shared" si="0"/>
        <v>11476</v>
      </c>
      <c r="H7" s="735">
        <f t="shared" si="0"/>
        <v>11983</v>
      </c>
      <c r="I7" s="735">
        <f t="shared" si="0"/>
        <v>46157</v>
      </c>
      <c r="J7" s="735">
        <f t="shared" si="0"/>
        <v>65448</v>
      </c>
      <c r="K7" s="735">
        <f t="shared" si="0"/>
        <v>117642</v>
      </c>
      <c r="L7" s="735">
        <f t="shared" si="0"/>
        <v>87542</v>
      </c>
      <c r="M7" s="735">
        <f t="shared" si="0"/>
        <v>107447</v>
      </c>
      <c r="N7" s="735">
        <f t="shared" si="0"/>
        <v>30064</v>
      </c>
      <c r="O7" s="735">
        <f t="shared" si="0"/>
        <v>11407</v>
      </c>
      <c r="P7" s="735">
        <f t="shared" si="0"/>
        <v>10202</v>
      </c>
      <c r="Q7" s="735">
        <f t="shared" si="0"/>
        <v>7352</v>
      </c>
      <c r="R7" s="735">
        <f t="shared" si="0"/>
        <v>4820</v>
      </c>
      <c r="U7"/>
      <c r="V7"/>
      <c r="W7"/>
      <c r="X7"/>
      <c r="Y7"/>
      <c r="Z7"/>
      <c r="AA7"/>
      <c r="AB7"/>
      <c r="AC7"/>
      <c r="AD7"/>
      <c r="AE7"/>
      <c r="AF7"/>
    </row>
    <row r="8" spans="1:32" s="740" customFormat="1" ht="18" customHeight="1">
      <c r="A8" s="736" t="s">
        <v>196</v>
      </c>
      <c r="B8" s="737">
        <f>SUM(C8:R8)</f>
        <v>46283</v>
      </c>
      <c r="C8" s="738">
        <v>945</v>
      </c>
      <c r="D8" s="738">
        <v>3419</v>
      </c>
      <c r="E8" s="738">
        <v>2467</v>
      </c>
      <c r="F8" s="738">
        <v>800</v>
      </c>
      <c r="G8" s="738">
        <v>534</v>
      </c>
      <c r="H8" s="738">
        <v>657</v>
      </c>
      <c r="I8" s="738">
        <v>3583</v>
      </c>
      <c r="J8" s="738">
        <v>6510</v>
      </c>
      <c r="K8" s="738">
        <v>12482</v>
      </c>
      <c r="L8" s="738">
        <v>6271</v>
      </c>
      <c r="M8" s="738">
        <v>6254</v>
      </c>
      <c r="N8" s="738">
        <v>1274</v>
      </c>
      <c r="O8" s="739">
        <v>359</v>
      </c>
      <c r="P8" s="739">
        <v>296</v>
      </c>
      <c r="Q8" s="739">
        <v>238</v>
      </c>
      <c r="R8" s="739">
        <v>194</v>
      </c>
      <c r="U8"/>
      <c r="V8"/>
      <c r="W8"/>
      <c r="X8"/>
      <c r="Y8"/>
      <c r="Z8"/>
      <c r="AA8"/>
      <c r="AB8"/>
      <c r="AC8"/>
      <c r="AD8"/>
      <c r="AE8"/>
      <c r="AF8"/>
    </row>
    <row r="9" spans="1:32" s="740" customFormat="1" ht="12.6">
      <c r="A9" s="736" t="s">
        <v>197</v>
      </c>
      <c r="B9" s="737">
        <f t="shared" ref="B9:B23" si="1">SUM(C9:R9)</f>
        <v>50366</v>
      </c>
      <c r="C9" s="738">
        <v>979</v>
      </c>
      <c r="D9" s="738">
        <v>2936</v>
      </c>
      <c r="E9" s="738">
        <v>2092</v>
      </c>
      <c r="F9" s="738">
        <v>604</v>
      </c>
      <c r="G9" s="738">
        <v>473</v>
      </c>
      <c r="H9" s="738">
        <v>635</v>
      </c>
      <c r="I9" s="738">
        <v>5104</v>
      </c>
      <c r="J9" s="738">
        <v>9110</v>
      </c>
      <c r="K9" s="738">
        <v>13849</v>
      </c>
      <c r="L9" s="738">
        <v>6332</v>
      </c>
      <c r="M9" s="738">
        <v>5844</v>
      </c>
      <c r="N9" s="738">
        <v>1217</v>
      </c>
      <c r="O9" s="739">
        <v>370</v>
      </c>
      <c r="P9" s="739">
        <v>327</v>
      </c>
      <c r="Q9" s="739">
        <v>247</v>
      </c>
      <c r="R9" s="739">
        <v>247</v>
      </c>
      <c r="U9"/>
      <c r="V9"/>
      <c r="W9"/>
      <c r="X9"/>
      <c r="Y9"/>
      <c r="Z9"/>
      <c r="AA9"/>
      <c r="AB9"/>
      <c r="AC9"/>
      <c r="AD9"/>
      <c r="AE9"/>
      <c r="AF9"/>
    </row>
    <row r="10" spans="1:32" s="740" customFormat="1" ht="12.6">
      <c r="A10" s="736" t="s">
        <v>198</v>
      </c>
      <c r="B10" s="737">
        <f t="shared" si="1"/>
        <v>37076</v>
      </c>
      <c r="C10" s="738">
        <v>782</v>
      </c>
      <c r="D10" s="738">
        <v>2264</v>
      </c>
      <c r="E10" s="738">
        <v>1335</v>
      </c>
      <c r="F10" s="738">
        <v>398</v>
      </c>
      <c r="G10" s="738">
        <v>258</v>
      </c>
      <c r="H10" s="738">
        <v>382</v>
      </c>
      <c r="I10" s="738">
        <v>3263</v>
      </c>
      <c r="J10" s="738">
        <v>6715</v>
      </c>
      <c r="K10" s="738">
        <v>10270</v>
      </c>
      <c r="L10" s="738">
        <v>4520</v>
      </c>
      <c r="M10" s="738">
        <v>4541</v>
      </c>
      <c r="N10" s="738">
        <v>1146</v>
      </c>
      <c r="O10" s="739">
        <v>368</v>
      </c>
      <c r="P10" s="739">
        <v>334</v>
      </c>
      <c r="Q10" s="739">
        <v>258</v>
      </c>
      <c r="R10" s="739">
        <v>242</v>
      </c>
      <c r="U10"/>
      <c r="V10"/>
      <c r="W10"/>
      <c r="X10"/>
      <c r="Y10"/>
      <c r="Z10"/>
      <c r="AA10"/>
      <c r="AB10"/>
      <c r="AC10"/>
      <c r="AD10"/>
      <c r="AE10"/>
      <c r="AF10"/>
    </row>
    <row r="11" spans="1:32" s="740" customFormat="1" ht="12.6">
      <c r="A11" s="736" t="s">
        <v>199</v>
      </c>
      <c r="B11" s="737">
        <f t="shared" si="1"/>
        <v>35900</v>
      </c>
      <c r="C11" s="738">
        <v>540</v>
      </c>
      <c r="D11" s="738">
        <v>1696</v>
      </c>
      <c r="E11" s="738">
        <v>1179</v>
      </c>
      <c r="F11" s="738">
        <v>425</v>
      </c>
      <c r="G11" s="738">
        <v>300</v>
      </c>
      <c r="H11" s="738">
        <v>422</v>
      </c>
      <c r="I11" s="738">
        <v>4361</v>
      </c>
      <c r="J11" s="738">
        <v>6951</v>
      </c>
      <c r="K11" s="738">
        <v>9009</v>
      </c>
      <c r="L11" s="738">
        <v>4245</v>
      </c>
      <c r="M11" s="738">
        <v>4448</v>
      </c>
      <c r="N11" s="738">
        <v>1185</v>
      </c>
      <c r="O11" s="739">
        <v>373</v>
      </c>
      <c r="P11" s="739">
        <v>293</v>
      </c>
      <c r="Q11" s="739">
        <v>245</v>
      </c>
      <c r="R11" s="739">
        <v>228</v>
      </c>
      <c r="U11"/>
      <c r="V11"/>
      <c r="W11"/>
      <c r="X11"/>
      <c r="Y11"/>
      <c r="Z11"/>
      <c r="AA11"/>
      <c r="AB11"/>
      <c r="AC11"/>
      <c r="AD11"/>
      <c r="AE11"/>
      <c r="AF11"/>
    </row>
    <row r="12" spans="1:32" s="740" customFormat="1" ht="12.6">
      <c r="A12" s="736" t="s">
        <v>200</v>
      </c>
      <c r="B12" s="737">
        <f t="shared" si="1"/>
        <v>53677</v>
      </c>
      <c r="C12" s="738">
        <v>713</v>
      </c>
      <c r="D12" s="738">
        <v>2171</v>
      </c>
      <c r="E12" s="738">
        <v>1833</v>
      </c>
      <c r="F12" s="738">
        <v>727</v>
      </c>
      <c r="G12" s="738">
        <v>570</v>
      </c>
      <c r="H12" s="738">
        <v>741</v>
      </c>
      <c r="I12" s="738">
        <v>5458</v>
      </c>
      <c r="J12" s="738">
        <v>8616</v>
      </c>
      <c r="K12" s="738">
        <v>10776</v>
      </c>
      <c r="L12" s="738">
        <v>6418</v>
      </c>
      <c r="M12" s="738">
        <v>9316</v>
      </c>
      <c r="N12" s="738">
        <v>3126</v>
      </c>
      <c r="O12" s="739">
        <v>1108</v>
      </c>
      <c r="P12" s="739">
        <v>895</v>
      </c>
      <c r="Q12" s="739">
        <v>658</v>
      </c>
      <c r="R12" s="739">
        <v>551</v>
      </c>
      <c r="U12"/>
      <c r="V12"/>
      <c r="W12"/>
      <c r="X12"/>
      <c r="Y12"/>
      <c r="Z12"/>
      <c r="AA12"/>
      <c r="AB12"/>
      <c r="AC12"/>
      <c r="AD12"/>
      <c r="AE12"/>
      <c r="AF12"/>
    </row>
    <row r="13" spans="1:32" s="740" customFormat="1" ht="18" customHeight="1">
      <c r="A13" s="736" t="s">
        <v>201</v>
      </c>
      <c r="B13" s="737">
        <f t="shared" si="1"/>
        <v>31351</v>
      </c>
      <c r="C13" s="738">
        <v>420</v>
      </c>
      <c r="D13" s="738">
        <v>2213</v>
      </c>
      <c r="E13" s="738">
        <v>2535</v>
      </c>
      <c r="F13" s="738">
        <v>879</v>
      </c>
      <c r="G13" s="738">
        <v>616</v>
      </c>
      <c r="H13" s="738">
        <v>632</v>
      </c>
      <c r="I13" s="738">
        <v>1553</v>
      </c>
      <c r="J13" s="738">
        <v>1895</v>
      </c>
      <c r="K13" s="738">
        <v>4716</v>
      </c>
      <c r="L13" s="738">
        <v>4486</v>
      </c>
      <c r="M13" s="738">
        <v>6714</v>
      </c>
      <c r="N13" s="738">
        <v>2341</v>
      </c>
      <c r="O13" s="739">
        <v>808</v>
      </c>
      <c r="P13" s="739">
        <v>702</v>
      </c>
      <c r="Q13" s="739">
        <v>534</v>
      </c>
      <c r="R13" s="739">
        <v>307</v>
      </c>
      <c r="U13"/>
      <c r="V13"/>
      <c r="W13"/>
      <c r="X13"/>
      <c r="Y13"/>
      <c r="Z13"/>
      <c r="AA13"/>
      <c r="AB13"/>
      <c r="AC13"/>
      <c r="AD13"/>
      <c r="AE13"/>
      <c r="AF13"/>
    </row>
    <row r="14" spans="1:32" s="740" customFormat="1" ht="12.6">
      <c r="A14" s="736" t="s">
        <v>202</v>
      </c>
      <c r="B14" s="737">
        <f t="shared" si="1"/>
        <v>46555</v>
      </c>
      <c r="C14" s="738">
        <v>659</v>
      </c>
      <c r="D14" s="738">
        <v>3428</v>
      </c>
      <c r="E14" s="738">
        <v>4204</v>
      </c>
      <c r="F14" s="738">
        <v>1585</v>
      </c>
      <c r="G14" s="738">
        <v>1115</v>
      </c>
      <c r="H14" s="738">
        <v>1054</v>
      </c>
      <c r="I14" s="738">
        <v>2674</v>
      </c>
      <c r="J14" s="738">
        <v>2757</v>
      </c>
      <c r="K14" s="738">
        <v>6431</v>
      </c>
      <c r="L14" s="738">
        <v>6561</v>
      </c>
      <c r="M14" s="738">
        <v>9925</v>
      </c>
      <c r="N14" s="738">
        <v>2990</v>
      </c>
      <c r="O14" s="739">
        <v>1017</v>
      </c>
      <c r="P14" s="739">
        <v>956</v>
      </c>
      <c r="Q14" s="739">
        <v>722</v>
      </c>
      <c r="R14" s="739">
        <v>477</v>
      </c>
      <c r="U14"/>
      <c r="V14"/>
      <c r="W14"/>
      <c r="X14"/>
      <c r="Y14"/>
      <c r="Z14"/>
      <c r="AA14"/>
      <c r="AB14"/>
      <c r="AC14"/>
      <c r="AD14"/>
      <c r="AE14"/>
      <c r="AF14"/>
    </row>
    <row r="15" spans="1:32" s="740" customFormat="1" ht="12.6">
      <c r="A15" s="736" t="s">
        <v>203</v>
      </c>
      <c r="B15" s="737">
        <f t="shared" si="1"/>
        <v>49238</v>
      </c>
      <c r="C15" s="738">
        <v>651</v>
      </c>
      <c r="D15" s="738">
        <v>3612</v>
      </c>
      <c r="E15" s="738">
        <v>4275</v>
      </c>
      <c r="F15" s="738">
        <v>1653</v>
      </c>
      <c r="G15" s="738">
        <v>1064</v>
      </c>
      <c r="H15" s="738">
        <v>1103</v>
      </c>
      <c r="I15" s="738">
        <v>3829</v>
      </c>
      <c r="J15" s="738">
        <v>3781</v>
      </c>
      <c r="K15" s="738">
        <v>7344</v>
      </c>
      <c r="L15" s="738">
        <v>7432</v>
      </c>
      <c r="M15" s="738">
        <v>9034</v>
      </c>
      <c r="N15" s="738">
        <v>2451</v>
      </c>
      <c r="O15" s="739">
        <v>980</v>
      </c>
      <c r="P15" s="739">
        <v>902</v>
      </c>
      <c r="Q15" s="739">
        <v>682</v>
      </c>
      <c r="R15" s="739">
        <v>445</v>
      </c>
      <c r="U15"/>
      <c r="V15"/>
      <c r="W15"/>
      <c r="X15"/>
      <c r="Y15"/>
      <c r="Z15"/>
      <c r="AA15"/>
      <c r="AB15"/>
      <c r="AC15"/>
      <c r="AD15"/>
      <c r="AE15"/>
      <c r="AF15"/>
    </row>
    <row r="16" spans="1:32" s="740" customFormat="1" ht="12.6">
      <c r="A16" s="736" t="s">
        <v>204</v>
      </c>
      <c r="B16" s="737">
        <f t="shared" si="1"/>
        <v>29695</v>
      </c>
      <c r="C16" s="738">
        <v>545</v>
      </c>
      <c r="D16" s="738">
        <v>2515</v>
      </c>
      <c r="E16" s="738">
        <v>2578</v>
      </c>
      <c r="F16" s="738">
        <v>927</v>
      </c>
      <c r="G16" s="738">
        <v>578</v>
      </c>
      <c r="H16" s="738">
        <v>583</v>
      </c>
      <c r="I16" s="738">
        <v>1799</v>
      </c>
      <c r="J16" s="738">
        <v>2404</v>
      </c>
      <c r="K16" s="738">
        <v>5485</v>
      </c>
      <c r="L16" s="738">
        <v>4418</v>
      </c>
      <c r="M16" s="738">
        <v>4771</v>
      </c>
      <c r="N16" s="738">
        <v>1251</v>
      </c>
      <c r="O16" s="739">
        <v>568</v>
      </c>
      <c r="P16" s="739">
        <v>562</v>
      </c>
      <c r="Q16" s="739">
        <v>459</v>
      </c>
      <c r="R16" s="739">
        <v>252</v>
      </c>
      <c r="U16"/>
      <c r="V16"/>
      <c r="W16"/>
      <c r="X16"/>
      <c r="Y16"/>
      <c r="Z16"/>
      <c r="AA16"/>
      <c r="AB16"/>
      <c r="AC16"/>
      <c r="AD16"/>
      <c r="AE16"/>
      <c r="AF16"/>
    </row>
    <row r="17" spans="1:32" s="740" customFormat="1" ht="12.6">
      <c r="A17" s="736" t="s">
        <v>205</v>
      </c>
      <c r="B17" s="737">
        <f t="shared" si="1"/>
        <v>26868</v>
      </c>
      <c r="C17" s="738">
        <v>392</v>
      </c>
      <c r="D17" s="738">
        <v>1924</v>
      </c>
      <c r="E17" s="738">
        <v>2281</v>
      </c>
      <c r="F17" s="738">
        <v>963</v>
      </c>
      <c r="G17" s="738">
        <v>661</v>
      </c>
      <c r="H17" s="738">
        <v>645</v>
      </c>
      <c r="I17" s="738">
        <v>1653</v>
      </c>
      <c r="J17" s="738">
        <v>1898</v>
      </c>
      <c r="K17" s="738">
        <v>4207</v>
      </c>
      <c r="L17" s="738">
        <v>4140</v>
      </c>
      <c r="M17" s="738">
        <v>4968</v>
      </c>
      <c r="N17" s="738">
        <v>1438</v>
      </c>
      <c r="O17" s="739">
        <v>651</v>
      </c>
      <c r="P17" s="739">
        <v>528</v>
      </c>
      <c r="Q17" s="739">
        <v>329</v>
      </c>
      <c r="R17" s="739">
        <v>190</v>
      </c>
      <c r="U17"/>
      <c r="V17"/>
      <c r="W17"/>
      <c r="X17"/>
      <c r="Y17"/>
      <c r="Z17"/>
      <c r="AA17"/>
      <c r="AB17"/>
      <c r="AC17"/>
      <c r="AD17"/>
      <c r="AE17"/>
      <c r="AF17"/>
    </row>
    <row r="18" spans="1:32" s="740" customFormat="1" ht="18" customHeight="1">
      <c r="A18" s="736" t="s">
        <v>206</v>
      </c>
      <c r="B18" s="737">
        <f t="shared" si="1"/>
        <v>30765</v>
      </c>
      <c r="C18" s="738">
        <v>402</v>
      </c>
      <c r="D18" s="738">
        <v>2076</v>
      </c>
      <c r="E18" s="738">
        <v>2917</v>
      </c>
      <c r="F18" s="738">
        <v>1306</v>
      </c>
      <c r="G18" s="738">
        <v>889</v>
      </c>
      <c r="H18" s="738">
        <v>829</v>
      </c>
      <c r="I18" s="738">
        <v>1972</v>
      </c>
      <c r="J18" s="738">
        <v>1927</v>
      </c>
      <c r="K18" s="738">
        <v>3976</v>
      </c>
      <c r="L18" s="738">
        <v>4628</v>
      </c>
      <c r="M18" s="738">
        <v>6002</v>
      </c>
      <c r="N18" s="738">
        <v>2157</v>
      </c>
      <c r="O18" s="739">
        <v>731</v>
      </c>
      <c r="P18" s="739">
        <v>521</v>
      </c>
      <c r="Q18" s="739">
        <v>281</v>
      </c>
      <c r="R18" s="739">
        <v>151</v>
      </c>
      <c r="U18"/>
      <c r="V18"/>
      <c r="W18"/>
      <c r="X18"/>
      <c r="Y18"/>
      <c r="Z18"/>
      <c r="AA18"/>
      <c r="AB18"/>
      <c r="AC18"/>
      <c r="AD18"/>
      <c r="AE18"/>
      <c r="AF18"/>
    </row>
    <row r="19" spans="1:32" s="740" customFormat="1" ht="12.6">
      <c r="A19" s="736" t="s">
        <v>207</v>
      </c>
      <c r="B19" s="737">
        <f t="shared" si="1"/>
        <v>48020</v>
      </c>
      <c r="C19" s="738">
        <v>736</v>
      </c>
      <c r="D19" s="738">
        <v>3529</v>
      </c>
      <c r="E19" s="738">
        <v>4010</v>
      </c>
      <c r="F19" s="738">
        <v>1618</v>
      </c>
      <c r="G19" s="738">
        <v>1095</v>
      </c>
      <c r="H19" s="738">
        <v>1094</v>
      </c>
      <c r="I19" s="738">
        <v>2928</v>
      </c>
      <c r="J19" s="738">
        <v>3829</v>
      </c>
      <c r="K19" s="738">
        <v>7907</v>
      </c>
      <c r="L19" s="738">
        <v>6766</v>
      </c>
      <c r="M19" s="738">
        <v>9212</v>
      </c>
      <c r="N19" s="738">
        <v>2631</v>
      </c>
      <c r="O19" s="739">
        <v>941</v>
      </c>
      <c r="P19" s="739">
        <v>857</v>
      </c>
      <c r="Q19" s="739">
        <v>534</v>
      </c>
      <c r="R19" s="739">
        <v>333</v>
      </c>
      <c r="U19"/>
      <c r="V19"/>
      <c r="W19"/>
      <c r="X19"/>
      <c r="Y19"/>
      <c r="Z19"/>
      <c r="AA19"/>
      <c r="AB19"/>
      <c r="AC19"/>
      <c r="AD19"/>
      <c r="AE19"/>
      <c r="AF19"/>
    </row>
    <row r="20" spans="1:32" s="740" customFormat="1" ht="12.6">
      <c r="A20" s="736" t="s">
        <v>208</v>
      </c>
      <c r="B20" s="737">
        <f t="shared" si="1"/>
        <v>47905</v>
      </c>
      <c r="C20" s="738">
        <v>769</v>
      </c>
      <c r="D20" s="738">
        <v>3569</v>
      </c>
      <c r="E20" s="738">
        <v>4003</v>
      </c>
      <c r="F20" s="738">
        <v>1542</v>
      </c>
      <c r="G20" s="738">
        <v>1011</v>
      </c>
      <c r="H20" s="738">
        <v>1008</v>
      </c>
      <c r="I20" s="738">
        <v>2467</v>
      </c>
      <c r="J20" s="738">
        <v>3043</v>
      </c>
      <c r="K20" s="738">
        <v>7593</v>
      </c>
      <c r="L20" s="738">
        <v>7547</v>
      </c>
      <c r="M20" s="738">
        <v>8398</v>
      </c>
      <c r="N20" s="738">
        <v>2442</v>
      </c>
      <c r="O20" s="739">
        <v>1506</v>
      </c>
      <c r="P20" s="739">
        <v>1528</v>
      </c>
      <c r="Q20" s="739">
        <v>989</v>
      </c>
      <c r="R20" s="739">
        <v>490</v>
      </c>
      <c r="U20"/>
      <c r="V20"/>
      <c r="W20"/>
      <c r="X20"/>
      <c r="Y20"/>
      <c r="Z20"/>
      <c r="AA20"/>
      <c r="AB20"/>
      <c r="AC20"/>
      <c r="AD20"/>
      <c r="AE20"/>
      <c r="AF20"/>
    </row>
    <row r="21" spans="1:32" s="740" customFormat="1">
      <c r="A21" s="736" t="s">
        <v>209</v>
      </c>
      <c r="B21" s="737">
        <f t="shared" si="1"/>
        <v>48405</v>
      </c>
      <c r="C21" s="738">
        <v>685</v>
      </c>
      <c r="D21" s="738">
        <v>3409</v>
      </c>
      <c r="E21" s="738">
        <v>4208</v>
      </c>
      <c r="F21" s="738">
        <v>1625</v>
      </c>
      <c r="G21" s="738">
        <v>1140</v>
      </c>
      <c r="H21" s="738">
        <v>1068</v>
      </c>
      <c r="I21" s="738">
        <v>2646</v>
      </c>
      <c r="J21" s="738">
        <v>2867</v>
      </c>
      <c r="K21" s="738">
        <v>7039</v>
      </c>
      <c r="L21" s="738">
        <v>7303</v>
      </c>
      <c r="M21" s="738">
        <v>9657</v>
      </c>
      <c r="N21" s="738">
        <v>2844</v>
      </c>
      <c r="O21" s="739">
        <v>1195</v>
      </c>
      <c r="P21" s="739">
        <v>1156</v>
      </c>
      <c r="Q21" s="739">
        <v>979</v>
      </c>
      <c r="R21" s="739">
        <v>584</v>
      </c>
      <c r="S21" s="724"/>
      <c r="T21" s="724"/>
      <c r="U21"/>
      <c r="V21"/>
      <c r="W21"/>
      <c r="X21"/>
      <c r="Y21"/>
      <c r="Z21"/>
      <c r="AA21"/>
      <c r="AB21"/>
      <c r="AC21"/>
      <c r="AD21"/>
      <c r="AE21"/>
      <c r="AF21"/>
    </row>
    <row r="22" spans="1:32" s="740" customFormat="1">
      <c r="A22" s="736" t="s">
        <v>210</v>
      </c>
      <c r="B22" s="737">
        <f t="shared" si="1"/>
        <v>36703</v>
      </c>
      <c r="C22" s="738">
        <v>556</v>
      </c>
      <c r="D22" s="738">
        <v>2929</v>
      </c>
      <c r="E22" s="738">
        <v>3843</v>
      </c>
      <c r="F22" s="738">
        <v>1633</v>
      </c>
      <c r="G22" s="738">
        <v>1125</v>
      </c>
      <c r="H22" s="738">
        <v>1089</v>
      </c>
      <c r="I22" s="738">
        <v>2582</v>
      </c>
      <c r="J22" s="738">
        <v>2473</v>
      </c>
      <c r="K22" s="738">
        <v>5276</v>
      </c>
      <c r="L22" s="738">
        <v>5305</v>
      </c>
      <c r="M22" s="738">
        <v>7447</v>
      </c>
      <c r="N22" s="738">
        <v>1442</v>
      </c>
      <c r="O22" s="739">
        <v>405</v>
      </c>
      <c r="P22" s="739">
        <v>316</v>
      </c>
      <c r="Q22" s="739">
        <v>175</v>
      </c>
      <c r="R22" s="739">
        <v>107</v>
      </c>
      <c r="S22" s="724"/>
      <c r="T22" s="724"/>
      <c r="U22"/>
      <c r="V22"/>
      <c r="W22"/>
      <c r="X22"/>
      <c r="Y22"/>
      <c r="Z22"/>
      <c r="AA22"/>
      <c r="AB22"/>
      <c r="AC22"/>
      <c r="AD22"/>
      <c r="AE22"/>
      <c r="AF22"/>
    </row>
    <row r="23" spans="1:32" s="740" customFormat="1" ht="18" customHeight="1">
      <c r="A23" s="741" t="s">
        <v>211</v>
      </c>
      <c r="B23" s="742">
        <f t="shared" si="1"/>
        <v>5265</v>
      </c>
      <c r="C23" s="743">
        <v>28</v>
      </c>
      <c r="D23" s="743">
        <v>202</v>
      </c>
      <c r="E23" s="743">
        <v>289</v>
      </c>
      <c r="F23" s="743">
        <v>104</v>
      </c>
      <c r="G23" s="743">
        <v>47</v>
      </c>
      <c r="H23" s="743">
        <v>41</v>
      </c>
      <c r="I23" s="743">
        <v>285</v>
      </c>
      <c r="J23" s="743">
        <v>672</v>
      </c>
      <c r="K23" s="743">
        <v>1282</v>
      </c>
      <c r="L23" s="743">
        <v>1170</v>
      </c>
      <c r="M23" s="743">
        <v>916</v>
      </c>
      <c r="N23" s="743">
        <v>129</v>
      </c>
      <c r="O23" s="743">
        <v>27</v>
      </c>
      <c r="P23" s="743">
        <v>29</v>
      </c>
      <c r="Q23" s="743">
        <v>22</v>
      </c>
      <c r="R23" s="743">
        <v>22</v>
      </c>
      <c r="S23" s="724"/>
      <c r="T23" s="724"/>
      <c r="U23"/>
      <c r="V23"/>
      <c r="W23"/>
      <c r="X23"/>
      <c r="Y23"/>
      <c r="Z23"/>
      <c r="AA23"/>
      <c r="AB23"/>
      <c r="AC23"/>
      <c r="AD23"/>
      <c r="AE23"/>
      <c r="AF23"/>
    </row>
    <row r="24" spans="1:32" s="740" customFormat="1">
      <c r="A24" s="744" t="s">
        <v>212</v>
      </c>
      <c r="B24" s="745"/>
      <c r="C24" s="746"/>
      <c r="D24" s="746"/>
      <c r="E24" s="746"/>
      <c r="F24" s="746"/>
      <c r="G24" s="746"/>
      <c r="H24" s="746"/>
      <c r="I24" s="746"/>
      <c r="J24" s="746"/>
      <c r="K24" s="746"/>
      <c r="L24" s="746"/>
      <c r="M24" s="746"/>
      <c r="N24" s="746"/>
      <c r="O24" s="746"/>
      <c r="P24" s="746"/>
      <c r="Q24" s="746"/>
      <c r="R24" s="746"/>
    </row>
    <row r="25" spans="1:32" s="740" customFormat="1" ht="12.6">
      <c r="A25" s="744" t="s">
        <v>213</v>
      </c>
      <c r="B25"/>
      <c r="C25"/>
      <c r="D25"/>
      <c r="E25"/>
      <c r="F25"/>
      <c r="G25"/>
      <c r="H25"/>
      <c r="I25"/>
      <c r="J25"/>
      <c r="K25"/>
      <c r="L25"/>
      <c r="M25"/>
      <c r="N25"/>
      <c r="O25"/>
      <c r="P25"/>
      <c r="Q25"/>
      <c r="R25"/>
      <c r="S25"/>
    </row>
    <row r="26" spans="1:32" s="740" customFormat="1" ht="12.6">
      <c r="A26"/>
      <c r="B26"/>
      <c r="C26"/>
      <c r="D26"/>
      <c r="E26"/>
      <c r="F26"/>
      <c r="G26"/>
      <c r="H26"/>
      <c r="I26"/>
      <c r="J26"/>
      <c r="K26"/>
      <c r="L26"/>
      <c r="M26"/>
      <c r="N26"/>
      <c r="O26"/>
      <c r="P26"/>
      <c r="Q26"/>
      <c r="R26"/>
      <c r="S26"/>
    </row>
  </sheetData>
  <phoneticPr fontId="0" type="noConversion"/>
  <hyperlinks>
    <hyperlink ref="A5" r:id="rId1" display="http://www.utviklings-og-kompetanseetaten.oslo.kommune.no/oslostatistikken/befolkning/folkemengde/article160833-41861.html"/>
    <hyperlink ref="A2" r:id="rId2"/>
  </hyperlinks>
  <pageMargins left="0.7" right="0.7" top="0.78740157499999996" bottom="0.78740157499999996" header="0.3" footer="0.3"/>
  <pageSetup paperSize="9"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3</vt:i4>
      </vt:variant>
      <vt:variant>
        <vt:lpstr>Navngitte områder</vt:lpstr>
      </vt:variant>
      <vt:variant>
        <vt:i4>8</vt:i4>
      </vt:variant>
    </vt:vector>
  </HeadingPairs>
  <TitlesOfParts>
    <vt:vector size="11" baseType="lpstr">
      <vt:lpstr>MAL2T-2013A.XLS</vt:lpstr>
      <vt:lpstr>MAL2013B.XLS</vt:lpstr>
      <vt:lpstr>Befolkning pr. 01.01.2013</vt:lpstr>
      <vt:lpstr>Fomr1</vt:lpstr>
      <vt:lpstr>Fomr2A</vt:lpstr>
      <vt:lpstr>Fomr2B</vt:lpstr>
      <vt:lpstr>Fomr3</vt:lpstr>
      <vt:lpstr>Fomr4</vt:lpstr>
      <vt:lpstr>Prognose</vt:lpstr>
      <vt:lpstr>tall</vt:lpstr>
      <vt:lpstr>'MAL2T-2013A.XLS'!Utskriftsområde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Rådhuset</dc:creator>
  <cp:lastModifiedBy>Gro Leander Nordaas</cp:lastModifiedBy>
  <cp:lastPrinted>2014-02-03T13:38:37Z</cp:lastPrinted>
  <dcterms:created xsi:type="dcterms:W3CDTF">1999-04-29T15:16:23Z</dcterms:created>
  <dcterms:modified xsi:type="dcterms:W3CDTF">2014-02-05T11:41:05Z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ikbSavedTime">
    <vt:lpwstr>2010-04-29 14:55:15</vt:lpwstr>
  </property>
</Properties>
</file>